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360" yWindow="300" windowWidth="9132" windowHeight="4752" tabRatio="544"/>
  </bookViews>
  <sheets>
    <sheet name="ent" sheetId="1" r:id="rId1"/>
    <sheet name="430" sheetId="4" r:id="rId2"/>
    <sheet name="430a" sheetId="5" r:id="rId3"/>
    <sheet name="430b" sheetId="6" r:id="rId4"/>
    <sheet name="430c" sheetId="7" r:id="rId5"/>
    <sheet name="430d" sheetId="8" r:id="rId6"/>
    <sheet name="430e" sheetId="9" r:id="rId7"/>
  </sheets>
  <definedNames>
    <definedName name="END">#REF!</definedName>
    <definedName name="_xlnm.Print_Titles" localSheetId="2">'430a'!$1:$8</definedName>
    <definedName name="_xlnm.Print_Titles" localSheetId="5">'430d'!$1:$8</definedName>
    <definedName name="_xlnm.Print_Titles" localSheetId="6">'430e'!$1:$8</definedName>
  </definedNames>
  <calcPr calcId="125725" fullCalcOnLoad="1"/>
</workbook>
</file>

<file path=xl/calcChain.xml><?xml version="1.0" encoding="utf-8"?>
<calcChain xmlns="http://schemas.openxmlformats.org/spreadsheetml/2006/main">
  <c r="C58" i="1"/>
  <c r="M68" i="4"/>
  <c r="M69"/>
  <c r="M67"/>
  <c r="M52"/>
  <c r="K53"/>
  <c r="K52"/>
  <c r="K51"/>
  <c r="K50"/>
  <c r="I36" i="1" s="1"/>
  <c r="K36" s="1"/>
  <c r="K49" i="4"/>
  <c r="I35" i="1" s="1"/>
  <c r="K48" i="4"/>
  <c r="M69" i="9"/>
  <c r="K69"/>
  <c r="M64"/>
  <c r="M65"/>
  <c r="M66"/>
  <c r="M67"/>
  <c r="M68"/>
  <c r="M63"/>
  <c r="K56"/>
  <c r="M44"/>
  <c r="M45"/>
  <c r="M46"/>
  <c r="M47"/>
  <c r="M48"/>
  <c r="M49"/>
  <c r="M50"/>
  <c r="M51"/>
  <c r="M52"/>
  <c r="M53"/>
  <c r="M54"/>
  <c r="M55"/>
  <c r="M43"/>
  <c r="M56"/>
  <c r="K40"/>
  <c r="K72"/>
  <c r="M28"/>
  <c r="M29"/>
  <c r="M30"/>
  <c r="M31"/>
  <c r="M32"/>
  <c r="M33"/>
  <c r="M34"/>
  <c r="M35"/>
  <c r="M36"/>
  <c r="M37"/>
  <c r="M38"/>
  <c r="M39"/>
  <c r="M27"/>
  <c r="K24"/>
  <c r="M13"/>
  <c r="M14"/>
  <c r="M15"/>
  <c r="M16"/>
  <c r="M17"/>
  <c r="M18"/>
  <c r="M19"/>
  <c r="M20"/>
  <c r="M21"/>
  <c r="M22"/>
  <c r="M23"/>
  <c r="M12"/>
  <c r="M24"/>
  <c r="M67" i="8"/>
  <c r="K67"/>
  <c r="M63"/>
  <c r="M64"/>
  <c r="M65"/>
  <c r="M66"/>
  <c r="M62"/>
  <c r="M61"/>
  <c r="K54"/>
  <c r="K70"/>
  <c r="M42"/>
  <c r="M43"/>
  <c r="M44"/>
  <c r="M45"/>
  <c r="M46"/>
  <c r="M47"/>
  <c r="M48"/>
  <c r="M49"/>
  <c r="M50"/>
  <c r="M51"/>
  <c r="M52"/>
  <c r="M53"/>
  <c r="M41"/>
  <c r="M38"/>
  <c r="K38"/>
  <c r="M29"/>
  <c r="M30"/>
  <c r="M31"/>
  <c r="M32"/>
  <c r="M33"/>
  <c r="M34"/>
  <c r="M35"/>
  <c r="M36"/>
  <c r="M37"/>
  <c r="M28"/>
  <c r="M27"/>
  <c r="K24"/>
  <c r="M13"/>
  <c r="M14"/>
  <c r="M15"/>
  <c r="M16"/>
  <c r="M17"/>
  <c r="M18"/>
  <c r="M19"/>
  <c r="M20"/>
  <c r="M21"/>
  <c r="M22"/>
  <c r="M23"/>
  <c r="M12"/>
  <c r="M24"/>
  <c r="M56" i="7"/>
  <c r="K56"/>
  <c r="M53"/>
  <c r="M54"/>
  <c r="M55"/>
  <c r="M52"/>
  <c r="K49"/>
  <c r="K58"/>
  <c r="M41"/>
  <c r="M42"/>
  <c r="M43"/>
  <c r="M44"/>
  <c r="M45"/>
  <c r="M46"/>
  <c r="M47"/>
  <c r="M49"/>
  <c r="M48"/>
  <c r="M40"/>
  <c r="M37"/>
  <c r="K37"/>
  <c r="M28"/>
  <c r="M29"/>
  <c r="M30"/>
  <c r="M31"/>
  <c r="M32"/>
  <c r="M33"/>
  <c r="M34"/>
  <c r="M35"/>
  <c r="M36"/>
  <c r="M27"/>
  <c r="K24"/>
  <c r="M13"/>
  <c r="M14"/>
  <c r="M15"/>
  <c r="M16"/>
  <c r="M17"/>
  <c r="M18"/>
  <c r="M19"/>
  <c r="M20"/>
  <c r="M21"/>
  <c r="M22"/>
  <c r="M23"/>
  <c r="M12"/>
  <c r="M24"/>
  <c r="K55" i="6"/>
  <c r="M52"/>
  <c r="K52"/>
  <c r="M49"/>
  <c r="M50"/>
  <c r="M51"/>
  <c r="M48"/>
  <c r="K45"/>
  <c r="M41"/>
  <c r="M45"/>
  <c r="M55"/>
  <c r="M42"/>
  <c r="M43"/>
  <c r="M44"/>
  <c r="M40"/>
  <c r="M37"/>
  <c r="K37"/>
  <c r="M28"/>
  <c r="M29"/>
  <c r="M30"/>
  <c r="M31"/>
  <c r="M32"/>
  <c r="M33"/>
  <c r="M34"/>
  <c r="M35"/>
  <c r="M36"/>
  <c r="M27"/>
  <c r="M24"/>
  <c r="K24"/>
  <c r="M13"/>
  <c r="M14"/>
  <c r="M15"/>
  <c r="M16"/>
  <c r="M17"/>
  <c r="M18"/>
  <c r="M19"/>
  <c r="M20"/>
  <c r="M21"/>
  <c r="M22"/>
  <c r="M23"/>
  <c r="M12"/>
  <c r="M79" i="5"/>
  <c r="K79"/>
  <c r="I79"/>
  <c r="M75"/>
  <c r="K75"/>
  <c r="K69"/>
  <c r="M73"/>
  <c r="M74"/>
  <c r="M63"/>
  <c r="M64"/>
  <c r="M65"/>
  <c r="M66"/>
  <c r="M67"/>
  <c r="M68"/>
  <c r="M78"/>
  <c r="M72"/>
  <c r="M62"/>
  <c r="K52"/>
  <c r="K82"/>
  <c r="M45"/>
  <c r="M46"/>
  <c r="M47"/>
  <c r="M48"/>
  <c r="M49"/>
  <c r="M50"/>
  <c r="M51"/>
  <c r="M44"/>
  <c r="M43"/>
  <c r="M52"/>
  <c r="M30"/>
  <c r="M31"/>
  <c r="M32"/>
  <c r="M33"/>
  <c r="M34"/>
  <c r="M35"/>
  <c r="M36"/>
  <c r="M37"/>
  <c r="M38"/>
  <c r="M39"/>
  <c r="M29"/>
  <c r="M28"/>
  <c r="M27"/>
  <c r="M40"/>
  <c r="K40"/>
  <c r="M13"/>
  <c r="M14"/>
  <c r="M15"/>
  <c r="M16"/>
  <c r="M17"/>
  <c r="M18"/>
  <c r="M19"/>
  <c r="M20"/>
  <c r="M21"/>
  <c r="M22"/>
  <c r="M23"/>
  <c r="M12"/>
  <c r="M24"/>
  <c r="K24"/>
  <c r="M19" i="4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18"/>
  <c r="K41"/>
  <c r="M10"/>
  <c r="M11"/>
  <c r="M9"/>
  <c r="I24" i="9"/>
  <c r="G24" i="8"/>
  <c r="G24" i="7"/>
  <c r="I24" i="5"/>
  <c r="O65" i="8"/>
  <c r="C67"/>
  <c r="C25" i="4"/>
  <c r="E67" i="8"/>
  <c r="O24" i="4"/>
  <c r="O13" i="8"/>
  <c r="O66" i="9"/>
  <c r="O65" i="5"/>
  <c r="C24"/>
  <c r="O36" i="4"/>
  <c r="O23"/>
  <c r="G41"/>
  <c r="G11"/>
  <c r="I41"/>
  <c r="C25" i="1"/>
  <c r="O18" i="4"/>
  <c r="O19"/>
  <c r="O20"/>
  <c r="O21"/>
  <c r="O39"/>
  <c r="I40" i="5"/>
  <c r="G24"/>
  <c r="G24" i="6"/>
  <c r="G24" i="9"/>
  <c r="G37" i="7"/>
  <c r="G40" i="5"/>
  <c r="G37" i="6"/>
  <c r="G38" i="8"/>
  <c r="G40" i="9"/>
  <c r="G79" i="5"/>
  <c r="G53" i="4"/>
  <c r="G49" i="7"/>
  <c r="G45" i="6"/>
  <c r="G54" i="8"/>
  <c r="G56" i="9"/>
  <c r="G56" i="7"/>
  <c r="G69" i="5"/>
  <c r="G52" i="6"/>
  <c r="G67" i="8"/>
  <c r="G69" i="9"/>
  <c r="G75" i="5"/>
  <c r="G52" i="4"/>
  <c r="G9"/>
  <c r="G10"/>
  <c r="C37" i="7"/>
  <c r="C56"/>
  <c r="C69" i="9"/>
  <c r="C24" i="7"/>
  <c r="C49"/>
  <c r="E41" i="4"/>
  <c r="E37" i="7"/>
  <c r="E56"/>
  <c r="E69" i="9"/>
  <c r="E24" i="7"/>
  <c r="E49"/>
  <c r="O38" i="4"/>
  <c r="O37"/>
  <c r="O40"/>
  <c r="O22"/>
  <c r="O25"/>
  <c r="O26"/>
  <c r="O27"/>
  <c r="O28"/>
  <c r="O29"/>
  <c r="O30"/>
  <c r="O31"/>
  <c r="O32"/>
  <c r="O33"/>
  <c r="O34"/>
  <c r="O35"/>
  <c r="C26" i="1"/>
  <c r="C54" i="8"/>
  <c r="O66" i="5"/>
  <c r="E14" i="4"/>
  <c r="C14"/>
  <c r="I69" i="5"/>
  <c r="I56" i="7"/>
  <c r="I52" i="6"/>
  <c r="I67" i="8"/>
  <c r="I69" i="9"/>
  <c r="I24" i="7"/>
  <c r="I24" i="6"/>
  <c r="I24" i="8"/>
  <c r="I37" i="7"/>
  <c r="I37" i="6"/>
  <c r="I38" i="8"/>
  <c r="I40" i="9"/>
  <c r="I49" i="7"/>
  <c r="I52" i="5"/>
  <c r="I45" i="6"/>
  <c r="I54" i="8"/>
  <c r="I56" i="9"/>
  <c r="I75" i="5"/>
  <c r="I52" i="4"/>
  <c r="I9"/>
  <c r="I10"/>
  <c r="I11"/>
  <c r="O20" i="9"/>
  <c r="O20" i="8"/>
  <c r="O20" i="7"/>
  <c r="O20" i="6"/>
  <c r="C24"/>
  <c r="C24" i="8"/>
  <c r="C24" i="9"/>
  <c r="C38" i="8"/>
  <c r="C40" i="9"/>
  <c r="C40" i="5"/>
  <c r="C37" i="6"/>
  <c r="C56" i="9"/>
  <c r="C52" i="5"/>
  <c r="C45" i="6"/>
  <c r="C69" i="5"/>
  <c r="C52" i="6"/>
  <c r="C75" i="5"/>
  <c r="C52" i="4"/>
  <c r="C79" i="5"/>
  <c r="C53" i="4"/>
  <c r="O22" i="9"/>
  <c r="O22" i="8"/>
  <c r="O22" i="7"/>
  <c r="O22" i="6"/>
  <c r="O22" i="5"/>
  <c r="E24" i="9"/>
  <c r="E40"/>
  <c r="E56"/>
  <c r="E54" i="8"/>
  <c r="E38"/>
  <c r="E24"/>
  <c r="E58" i="7"/>
  <c r="E24" i="6"/>
  <c r="E37"/>
  <c r="E45"/>
  <c r="E52"/>
  <c r="E24" i="5"/>
  <c r="E48" i="4"/>
  <c r="E56" s="1"/>
  <c r="E60" s="1"/>
  <c r="E63" s="1"/>
  <c r="E72" s="1"/>
  <c r="E70" s="1"/>
  <c r="E71" s="1"/>
  <c r="E40" i="5"/>
  <c r="E52"/>
  <c r="E69"/>
  <c r="E75"/>
  <c r="E52" i="4"/>
  <c r="E79" i="5"/>
  <c r="E53" i="4"/>
  <c r="E44"/>
  <c r="E26" i="1"/>
  <c r="I53" i="4"/>
  <c r="M53" s="1"/>
  <c r="G52" i="5"/>
  <c r="G50" i="4"/>
  <c r="O14"/>
  <c r="O62"/>
  <c r="G44"/>
  <c r="G72" i="9"/>
  <c r="G70" i="8"/>
  <c r="G58" i="7"/>
  <c r="G55" i="6"/>
  <c r="I44" i="4"/>
  <c r="O20" i="5"/>
  <c r="O12"/>
  <c r="O13"/>
  <c r="O14"/>
  <c r="O15"/>
  <c r="O16"/>
  <c r="O17"/>
  <c r="O18"/>
  <c r="O19"/>
  <c r="O21"/>
  <c r="O23"/>
  <c r="O27"/>
  <c r="O28"/>
  <c r="O29"/>
  <c r="O30"/>
  <c r="O31"/>
  <c r="O32"/>
  <c r="O33"/>
  <c r="O34"/>
  <c r="O35"/>
  <c r="O36"/>
  <c r="O37"/>
  <c r="O38"/>
  <c r="O39"/>
  <c r="O43"/>
  <c r="O44"/>
  <c r="O45"/>
  <c r="O46"/>
  <c r="O47"/>
  <c r="O48"/>
  <c r="O49"/>
  <c r="O50"/>
  <c r="O51"/>
  <c r="O62"/>
  <c r="O63"/>
  <c r="O64"/>
  <c r="O67"/>
  <c r="O68"/>
  <c r="O72"/>
  <c r="O73"/>
  <c r="O74"/>
  <c r="O78"/>
  <c r="O79"/>
  <c r="O21" i="6"/>
  <c r="O49"/>
  <c r="O50"/>
  <c r="O51"/>
  <c r="O48"/>
  <c r="O41"/>
  <c r="O42"/>
  <c r="O43"/>
  <c r="O44"/>
  <c r="O40"/>
  <c r="O28"/>
  <c r="O29"/>
  <c r="O30"/>
  <c r="O31"/>
  <c r="O32"/>
  <c r="O33"/>
  <c r="O34"/>
  <c r="O35"/>
  <c r="O36"/>
  <c r="O27"/>
  <c r="O13"/>
  <c r="O14"/>
  <c r="O15"/>
  <c r="O16"/>
  <c r="O17"/>
  <c r="O18"/>
  <c r="O19"/>
  <c r="O23"/>
  <c r="O12"/>
  <c r="C55"/>
  <c r="I55"/>
  <c r="O21" i="7"/>
  <c r="O54"/>
  <c r="O53"/>
  <c r="O55"/>
  <c r="O52"/>
  <c r="O41"/>
  <c r="O42"/>
  <c r="O43"/>
  <c r="O44"/>
  <c r="O45"/>
  <c r="O46"/>
  <c r="O47"/>
  <c r="O48"/>
  <c r="O40"/>
  <c r="O28"/>
  <c r="O29"/>
  <c r="O30"/>
  <c r="O31"/>
  <c r="O32"/>
  <c r="O33"/>
  <c r="O34"/>
  <c r="O35"/>
  <c r="O36"/>
  <c r="O27"/>
  <c r="O13"/>
  <c r="O14"/>
  <c r="O15"/>
  <c r="O16"/>
  <c r="O17"/>
  <c r="O18"/>
  <c r="O19"/>
  <c r="O23"/>
  <c r="O12"/>
  <c r="I58"/>
  <c r="O51" i="8"/>
  <c r="O21"/>
  <c r="O50"/>
  <c r="O52"/>
  <c r="O66"/>
  <c r="O64"/>
  <c r="O63"/>
  <c r="O62"/>
  <c r="O61"/>
  <c r="O53"/>
  <c r="O49"/>
  <c r="O48"/>
  <c r="O47"/>
  <c r="O42"/>
  <c r="O43"/>
  <c r="O44"/>
  <c r="O45"/>
  <c r="O46"/>
  <c r="O41"/>
  <c r="O28"/>
  <c r="O29"/>
  <c r="O30"/>
  <c r="O31"/>
  <c r="O32"/>
  <c r="O33"/>
  <c r="O34"/>
  <c r="O35"/>
  <c r="O36"/>
  <c r="O37"/>
  <c r="O27"/>
  <c r="O14"/>
  <c r="O15"/>
  <c r="O16"/>
  <c r="O17"/>
  <c r="O18"/>
  <c r="O19"/>
  <c r="O23"/>
  <c r="O12"/>
  <c r="I70"/>
  <c r="O14" i="9"/>
  <c r="O21"/>
  <c r="O52"/>
  <c r="O53"/>
  <c r="O68"/>
  <c r="O67"/>
  <c r="O65"/>
  <c r="O64"/>
  <c r="O63"/>
  <c r="O55"/>
  <c r="O54"/>
  <c r="O51"/>
  <c r="O50"/>
  <c r="O49"/>
  <c r="O48"/>
  <c r="O47"/>
  <c r="O46"/>
  <c r="O45"/>
  <c r="O44"/>
  <c r="O43"/>
  <c r="O39"/>
  <c r="O38"/>
  <c r="O37"/>
  <c r="O36"/>
  <c r="O35"/>
  <c r="O34"/>
  <c r="O33"/>
  <c r="O32"/>
  <c r="O31"/>
  <c r="O30"/>
  <c r="O29"/>
  <c r="O28"/>
  <c r="O27"/>
  <c r="O23"/>
  <c r="O19"/>
  <c r="O18"/>
  <c r="O17"/>
  <c r="O16"/>
  <c r="O15"/>
  <c r="O13"/>
  <c r="O12"/>
  <c r="I72"/>
  <c r="M58" i="7"/>
  <c r="O45" i="6"/>
  <c r="M82" i="5"/>
  <c r="M41" i="4"/>
  <c r="M40" i="9"/>
  <c r="M72"/>
  <c r="M54" i="8"/>
  <c r="M70"/>
  <c r="M69" i="5"/>
  <c r="O69" i="9"/>
  <c r="C70" i="8"/>
  <c r="C58" i="7"/>
  <c r="C72" i="9"/>
  <c r="C82" i="5"/>
  <c r="E50" i="4"/>
  <c r="O56" i="9"/>
  <c r="O40"/>
  <c r="O24"/>
  <c r="O54" i="8"/>
  <c r="O49" i="7"/>
  <c r="O37"/>
  <c r="O24"/>
  <c r="O24" i="6"/>
  <c r="I82" i="5"/>
  <c r="O24" i="8"/>
  <c r="E70"/>
  <c r="E55" i="6"/>
  <c r="C48" i="4"/>
  <c r="O38" i="8"/>
  <c r="O67"/>
  <c r="O37" i="6"/>
  <c r="O52"/>
  <c r="O69" i="5"/>
  <c r="O40"/>
  <c r="G82"/>
  <c r="E51" i="4"/>
  <c r="E82" i="5"/>
  <c r="C51" i="4"/>
  <c r="C50"/>
  <c r="C49"/>
  <c r="O52"/>
  <c r="I50"/>
  <c r="M50"/>
  <c r="I51"/>
  <c r="M51" s="1"/>
  <c r="C41"/>
  <c r="C44"/>
  <c r="G51"/>
  <c r="O51" s="1"/>
  <c r="O41"/>
  <c r="O44"/>
  <c r="O56" i="7"/>
  <c r="O75" i="5"/>
  <c r="O52"/>
  <c r="O24"/>
  <c r="E72" i="9"/>
  <c r="I48" i="4"/>
  <c r="M48"/>
  <c r="M56" s="1"/>
  <c r="M60" s="1"/>
  <c r="M63" s="1"/>
  <c r="G49"/>
  <c r="G48"/>
  <c r="G56" s="1"/>
  <c r="G60" s="1"/>
  <c r="G63" s="1"/>
  <c r="I49"/>
  <c r="M49"/>
  <c r="O70" i="8"/>
  <c r="K40" i="1"/>
  <c r="K29"/>
  <c r="E49" i="4"/>
  <c r="O82" i="5"/>
  <c r="O58" i="7"/>
  <c r="O50" i="4"/>
  <c r="O72" i="9"/>
  <c r="O48" i="4"/>
  <c r="O49"/>
  <c r="K39" i="1"/>
  <c r="C56" i="4"/>
  <c r="C60" s="1"/>
  <c r="C63" s="1"/>
  <c r="C72" s="1"/>
  <c r="C70" s="1"/>
  <c r="O55" i="6"/>
  <c r="E43" i="1"/>
  <c r="E60"/>
  <c r="K34"/>
  <c r="K38"/>
  <c r="K37"/>
  <c r="C43"/>
  <c r="C47"/>
  <c r="C50"/>
  <c r="G43"/>
  <c r="G47"/>
  <c r="G50"/>
  <c r="E47"/>
  <c r="E50"/>
  <c r="E58"/>
  <c r="C60"/>
  <c r="G60"/>
  <c r="I27"/>
  <c r="G26"/>
  <c r="I26"/>
  <c r="G58"/>
  <c r="C71" i="4" l="1"/>
  <c r="G12"/>
  <c r="G14" s="1"/>
  <c r="G72" s="1"/>
  <c r="G70" s="1"/>
  <c r="K35" i="1"/>
  <c r="K43" s="1"/>
  <c r="I43"/>
  <c r="K56" i="4"/>
  <c r="K60" s="1"/>
  <c r="K63" s="1"/>
  <c r="K70" s="1"/>
  <c r="I56"/>
  <c r="I60" s="1"/>
  <c r="O53"/>
  <c r="O56" s="1"/>
  <c r="I63" l="1"/>
  <c r="O60"/>
  <c r="O63" s="1"/>
  <c r="I60" i="1"/>
  <c r="I57" s="1"/>
  <c r="I58" s="1"/>
  <c r="I47"/>
  <c r="I50" s="1"/>
  <c r="I12" i="4"/>
  <c r="M12" s="1"/>
  <c r="M14" s="1"/>
  <c r="M72" s="1"/>
  <c r="M70" s="1"/>
  <c r="M71" s="1"/>
  <c r="G71"/>
  <c r="I14" s="1"/>
  <c r="I72" s="1"/>
  <c r="I70" s="1"/>
  <c r="I71" s="1"/>
</calcChain>
</file>

<file path=xl/comments1.xml><?xml version="1.0" encoding="utf-8"?>
<comments xmlns="http://schemas.openxmlformats.org/spreadsheetml/2006/main">
  <authors>
    <author>stacy</author>
  </authors>
  <commentList>
    <comment ref="C21" authorId="0">
      <text>
        <r>
          <rPr>
            <b/>
            <sz val="10"/>
            <color indexed="10"/>
            <rFont val="Tahoma"/>
            <family val="2"/>
          </rPr>
          <t>stacy: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10"/>
            <rFont val="Tahoma"/>
            <family val="2"/>
          </rPr>
          <t>Beginning Net Asset #'s come from Previous Year's CAFR  (A-10)   2005</t>
        </r>
      </text>
    </comment>
    <comment ref="C29" authorId="0">
      <text>
        <r>
          <rPr>
            <b/>
            <sz val="10"/>
            <color indexed="10"/>
            <rFont val="Tahoma"/>
            <family val="2"/>
          </rPr>
          <t>stacy:
Total Operating Revenues + Investment Earnings + Ad Valorem Taxes + Transfer IN</t>
        </r>
      </text>
    </comment>
    <comment ref="C43" authorId="0">
      <text>
        <r>
          <rPr>
            <b/>
            <sz val="10"/>
            <color indexed="10"/>
            <rFont val="Tahoma"/>
            <family val="2"/>
          </rPr>
          <t xml:space="preserve">stacy:
Operating Expenses + Amortization -issuance cost + Bond Interest &amp; Agent Fees </t>
        </r>
      </text>
    </comment>
    <comment ref="C50" authorId="0">
      <text>
        <r>
          <rPr>
            <b/>
            <sz val="10"/>
            <color indexed="10"/>
            <rFont val="Tahoma"/>
            <family val="2"/>
          </rPr>
          <t>stacy:
Should Match Exhibit A-11's Change in Net Asset #</t>
        </r>
      </text>
    </comment>
    <comment ref="C54" authorId="0">
      <text>
        <r>
          <rPr>
            <b/>
            <sz val="8"/>
            <color indexed="10"/>
            <rFont val="Tahoma"/>
            <family val="2"/>
          </rPr>
          <t xml:space="preserve">stacy:
</t>
        </r>
        <r>
          <rPr>
            <b/>
            <sz val="10"/>
            <color indexed="10"/>
            <rFont val="Tahoma"/>
            <family val="2"/>
          </rPr>
          <t>Net Asset totals from Current Year's CAFR (A-10) 2006</t>
        </r>
      </text>
    </comment>
  </commentList>
</comments>
</file>

<file path=xl/comments2.xml><?xml version="1.0" encoding="utf-8"?>
<comments xmlns="http://schemas.openxmlformats.org/spreadsheetml/2006/main">
  <authors>
    <author>stacy</author>
  </authors>
  <commentList>
    <comment ref="C25" authorId="0">
      <text>
        <r>
          <rPr>
            <b/>
            <sz val="8"/>
            <color indexed="81"/>
            <rFont val="Tahoma"/>
            <family val="2"/>
          </rPr>
          <t>stacy: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>Subtotal from Water Sales (subtract billing fees &amp; ADM charges from PACE report)</t>
        </r>
      </text>
    </comment>
  </commentList>
</comments>
</file>

<file path=xl/sharedStrings.xml><?xml version="1.0" encoding="utf-8"?>
<sst xmlns="http://schemas.openxmlformats.org/spreadsheetml/2006/main" count="468" uniqueCount="286">
  <si>
    <t>ENTERPRISE FUNDS</t>
  </si>
  <si>
    <t>CURRENT YEAR REVENUES</t>
  </si>
  <si>
    <t>TOTAL MEANS OF FINANCING</t>
  </si>
  <si>
    <t>EXPENDITURES:</t>
  </si>
  <si>
    <t>PERSONAL SERVICES</t>
  </si>
  <si>
    <t>OPERATING SERVICES</t>
  </si>
  <si>
    <t>MATERIALS &amp; SUPPLIES</t>
  </si>
  <si>
    <t>OTHER CHARGES</t>
  </si>
  <si>
    <t>DEBT SERVICE</t>
  </si>
  <si>
    <t>INTERGOVERNMENTAL</t>
  </si>
  <si>
    <t>TOTAL EXPENDITURES</t>
  </si>
  <si>
    <t>REVENUES:</t>
  </si>
  <si>
    <t>TOTAL REVENUES</t>
  </si>
  <si>
    <t>PERSONAL SERVICES:</t>
  </si>
  <si>
    <t>TOTAL PERSONAL SERVICES</t>
  </si>
  <si>
    <t>OPERATING SERVICES:</t>
  </si>
  <si>
    <t>TOTAL OPERATING SERVICES</t>
  </si>
  <si>
    <t>CONTINUED</t>
  </si>
  <si>
    <t>EXPENDITURES:  (CONT.)</t>
  </si>
  <si>
    <t>MATERIALS &amp; SUPPLIES:</t>
  </si>
  <si>
    <t>TOTAL MATERIALS &amp; SUPPLIES</t>
  </si>
  <si>
    <t>OTHER CHARGES:</t>
  </si>
  <si>
    <t>TOTAL OTHER CHARGES</t>
  </si>
  <si>
    <t>DEBT SERVICE:</t>
  </si>
  <si>
    <t>TOTAL DEBT SERVICE</t>
  </si>
  <si>
    <t>INTERGOVERNMENTAL:</t>
  </si>
  <si>
    <t>TOTAL INTERGOVERNMENTAL</t>
  </si>
  <si>
    <t>CONSOLIDATED WATERWORKS DISTRICT NO. 1</t>
  </si>
  <si>
    <t>FUND NUMBER:  430</t>
  </si>
  <si>
    <t>ADMINISTRATION</t>
  </si>
  <si>
    <t>ACCOUNT NUMBER:  430-420541</t>
  </si>
  <si>
    <t>BILLING &amp; COLLECTION</t>
  </si>
  <si>
    <t>ACCOUNT NUMBER:  430-420542</t>
  </si>
  <si>
    <t>W/W - B&amp;C - FICA</t>
  </si>
  <si>
    <t>W/W - B&amp;C - TELEPHONE</t>
  </si>
  <si>
    <t>W/W - B&amp;C - OFFICIAL FEES</t>
  </si>
  <si>
    <t>METER READERS</t>
  </si>
  <si>
    <t>ACCOUNT NUMBER:  430-420543</t>
  </si>
  <si>
    <t>DISTRIBUTION</t>
  </si>
  <si>
    <t>ACCOUNT NUMBER:  430-420544</t>
  </si>
  <si>
    <t>PLANT</t>
  </si>
  <si>
    <t>ACCOUNT NUMBER:  430-420545</t>
  </si>
  <si>
    <t>SUMMARY STATEMENT</t>
  </si>
  <si>
    <t>Prior Year</t>
  </si>
  <si>
    <t>Over or Under</t>
  </si>
  <si>
    <t>Description</t>
  </si>
  <si>
    <t>Budget</t>
  </si>
  <si>
    <t>Interest Earnings</t>
  </si>
  <si>
    <t>Proceeds from Sale of Assets</t>
  </si>
  <si>
    <t>Ad Valorem Taxes</t>
  </si>
  <si>
    <t>Bookkeeping/Adm. Charges</t>
  </si>
  <si>
    <t>Water Sales</t>
  </si>
  <si>
    <t>Service Fees</t>
  </si>
  <si>
    <t>Connection Fees</t>
  </si>
  <si>
    <t>Delinquent Charges</t>
  </si>
  <si>
    <t>Billing Fees</t>
  </si>
  <si>
    <t>Miscellaneous Income</t>
  </si>
  <si>
    <t>Compensation for Loss of Assets</t>
  </si>
  <si>
    <t>W/W - Admin - FICA</t>
  </si>
  <si>
    <t>W/W - Admin - Salaries</t>
  </si>
  <si>
    <t>W/W - Admin - Retirement</t>
  </si>
  <si>
    <t>W/W - Admin - Workers Compensation</t>
  </si>
  <si>
    <t>W/W - Admin - Unemployment</t>
  </si>
  <si>
    <t>W/W - Admin - Medicare</t>
  </si>
  <si>
    <t>W/W - Admin - Disability</t>
  </si>
  <si>
    <t>W/W - Admin - Miscellaneous</t>
  </si>
  <si>
    <t>W/W - Admin - Ads, Dues &amp; Subscriptions</t>
  </si>
  <si>
    <t>W/W - Admin - Printing</t>
  </si>
  <si>
    <t>W/W - Admin - Utilities - Gas</t>
  </si>
  <si>
    <t>W/W - Admin - Postage</t>
  </si>
  <si>
    <t>W/W - Admin - Telephone</t>
  </si>
  <si>
    <t>W/W - Admin - Rentals</t>
  </si>
  <si>
    <t>W/W - Admin - Maint of Property &amp; Equip</t>
  </si>
  <si>
    <t>W/W - Admin - Contractual Services</t>
  </si>
  <si>
    <t>W/W - Admin - Professional Services</t>
  </si>
  <si>
    <t>W/W - Admin - Property Insurance</t>
  </si>
  <si>
    <t>W/W - Admin - Automobile Insurance</t>
  </si>
  <si>
    <t>W/W - Admin - Employee Liability</t>
  </si>
  <si>
    <t>W/W - Admin - General Liability</t>
  </si>
  <si>
    <t>W/W - Admin - Office Supplies</t>
  </si>
  <si>
    <t>W/W - Admin - Medical Supplies</t>
  </si>
  <si>
    <t>W/W - Admin - Food &amp; Clothing</t>
  </si>
  <si>
    <t>W/W - Admin - Maint of Bldgs &amp; Grounds</t>
  </si>
  <si>
    <t>W/W - Admin - Vehicle Supplies</t>
  </si>
  <si>
    <t>W/W - Admin - Equipment &amp; Vehicle Parts</t>
  </si>
  <si>
    <t>W/W - Admin - Judgements &amp; Damages</t>
  </si>
  <si>
    <t>W/W - Admin - Official Fees</t>
  </si>
  <si>
    <t>W/W - Admin - Depreciation</t>
  </si>
  <si>
    <t>W/W - Admin - Interest</t>
  </si>
  <si>
    <t>W/W - Admin - Paying Agent Fees</t>
  </si>
  <si>
    <t>W/W - Admin - Intergovernmental Charges</t>
  </si>
  <si>
    <t>W/W - B&amp;C - Salaries</t>
  </si>
  <si>
    <t>W/W - B&amp;C - Retirement</t>
  </si>
  <si>
    <t>W/W - B&amp;C - Workers Compensation</t>
  </si>
  <si>
    <t>W/W - B&amp;C - Unemployment</t>
  </si>
  <si>
    <t>W/W - B&amp;C - Medicare</t>
  </si>
  <si>
    <t>W/W - B&amp;C - Disability</t>
  </si>
  <si>
    <t>W/W - B&amp;C - Miscellaneous</t>
  </si>
  <si>
    <t>W/W - B&amp;C - Ads, Dues &amp; Subscriptions</t>
  </si>
  <si>
    <t>W/W - B&amp;C - Printing</t>
  </si>
  <si>
    <t>W/W - B&amp;C - Postage</t>
  </si>
  <si>
    <t>W/W - B&amp;C - Rentals</t>
  </si>
  <si>
    <t>W/W - B&amp;C - Maint of Property &amp; Equip</t>
  </si>
  <si>
    <t>W/W - B&amp;C - Contractual Services</t>
  </si>
  <si>
    <t>W/W - B&amp;C - Professional Services</t>
  </si>
  <si>
    <t>W/W - B&amp;C - Employee Liability</t>
  </si>
  <si>
    <t>W/W - B&amp;C - General Liability</t>
  </si>
  <si>
    <t>W/W - B&amp;C - Office Supplies</t>
  </si>
  <si>
    <t>W/W - B&amp;C - Food &amp; Clothing</t>
  </si>
  <si>
    <t>W/W - B&amp;C - Maint of Bldgs &amp; Grounds</t>
  </si>
  <si>
    <t>W/W - B&amp;C - Depreciation</t>
  </si>
  <si>
    <t>W/W - Meter - FICA</t>
  </si>
  <si>
    <t>W/W - Meter - TELEPHONE</t>
  </si>
  <si>
    <t>W/W - Meter - Salaries</t>
  </si>
  <si>
    <t>W/W - Meter - Retirement</t>
  </si>
  <si>
    <t>W/W - Meter - Health/Life Insurance</t>
  </si>
  <si>
    <t>W/W - Admin - Health/Life Insurance</t>
  </si>
  <si>
    <t>W/W - B&amp;C - Health/Life Insurance</t>
  </si>
  <si>
    <t>W/W - Meter - Workers Compensation</t>
  </si>
  <si>
    <t>W/W - Meter - Unemployment</t>
  </si>
  <si>
    <t>W/W - Meter - Medicare</t>
  </si>
  <si>
    <t>W/W - Meter - Disability</t>
  </si>
  <si>
    <t>W/W - Meter - Miscellaneous</t>
  </si>
  <si>
    <t>W/W - Meter - Ads, Dues &amp; Subscriptions</t>
  </si>
  <si>
    <t>W/W - Meter - Printing</t>
  </si>
  <si>
    <t>W/W - Meter - Rentals</t>
  </si>
  <si>
    <t>W/W - Meter - Contractual Services</t>
  </si>
  <si>
    <t>W/W - Meter - Professional Services</t>
  </si>
  <si>
    <t>W/W - Meter - Automobile Insurance</t>
  </si>
  <si>
    <t>W/W - Meter - Employee Liability</t>
  </si>
  <si>
    <t>W/W - Meter - General Liability</t>
  </si>
  <si>
    <t>W/W - Meter - Office Supplies</t>
  </si>
  <si>
    <t>W/W - Meter - Medical Supplies</t>
  </si>
  <si>
    <t>W/W - Meter - Food &amp; Clothing</t>
  </si>
  <si>
    <t>W/W - Meter - Maint of Bldgs &amp; Grounds</t>
  </si>
  <si>
    <t>W/W - Meter - Vehicle Supplies</t>
  </si>
  <si>
    <t>W/W - Meter - Equipment &amp; Vehicle Parts</t>
  </si>
  <si>
    <t>W/W - Meter - Official Fees</t>
  </si>
  <si>
    <t>W/W - Meter - Depreciation</t>
  </si>
  <si>
    <t>W/W - Dist - Salaries</t>
  </si>
  <si>
    <t>W/W - Dist - Retirement</t>
  </si>
  <si>
    <t>W/W - Dist - Health/Life Insurance</t>
  </si>
  <si>
    <t>W/W - Dist - Workers Compensation</t>
  </si>
  <si>
    <t>W/W - Dist - Unemployment</t>
  </si>
  <si>
    <t>W/W - Dist - Medicare</t>
  </si>
  <si>
    <t>W/W - Dist - Disability</t>
  </si>
  <si>
    <t>W/W - Dist - Miscellaneous</t>
  </si>
  <si>
    <t>W/W - Dist - Ads, Dues &amp; Subscriptions</t>
  </si>
  <si>
    <t>W/W - Dist - Printing</t>
  </si>
  <si>
    <t>W/W - Dist - Utilities - Electric</t>
  </si>
  <si>
    <t>W/W - Dist - Rentals</t>
  </si>
  <si>
    <t>W/W - Dist - Maint of Property &amp; Equip</t>
  </si>
  <si>
    <t>W/W - Dist - Contractual Services</t>
  </si>
  <si>
    <t>W/W - Dist - Professional Services</t>
  </si>
  <si>
    <t>W/W - Dist - Property Insurance</t>
  </si>
  <si>
    <t>W/W - Dist - Automobile Insurance</t>
  </si>
  <si>
    <t>W/W - Dist - Employee Liability</t>
  </si>
  <si>
    <t>W/W - Dist - General Liability</t>
  </si>
  <si>
    <t>W/W - Dist - Office Supplies</t>
  </si>
  <si>
    <t>W/W - Dist - Medical Supplies</t>
  </si>
  <si>
    <t>W/W - Dist - Food &amp; Clothing</t>
  </si>
  <si>
    <t>W/W - Dist - Maint of Bldgs &amp; Grounds</t>
  </si>
  <si>
    <t>W/W - Dist - Vehicle Supplies</t>
  </si>
  <si>
    <t>W/W - Dist - Sand/Shells/Dirt/Gravel</t>
  </si>
  <si>
    <t>W/W - Dist - Equipment &amp; Vehicle Parts</t>
  </si>
  <si>
    <t>W/W - Dist - Asphalt/Concrete</t>
  </si>
  <si>
    <t>W/W - Dist - Chemicals</t>
  </si>
  <si>
    <t>W/W - Dist - Judgements &amp; Damages</t>
  </si>
  <si>
    <t>W/W - Dist - Official Fees</t>
  </si>
  <si>
    <t>W/W - Dist - Depreciation</t>
  </si>
  <si>
    <t>W/W - Plant - Salaries</t>
  </si>
  <si>
    <t>W/W - Plant - Retirement</t>
  </si>
  <si>
    <t>W/W - Plant - Health/Life Insurance</t>
  </si>
  <si>
    <t>W/W - Plant - Workers Compensation</t>
  </si>
  <si>
    <t>W/W - Plant - Unemployment</t>
  </si>
  <si>
    <t>W/W - Plant - Medicare</t>
  </si>
  <si>
    <t>W/W - Plant - Disability</t>
  </si>
  <si>
    <t>W/W - Plant - Miscellaneous</t>
  </si>
  <si>
    <t>W/W - Plant - Ads, Dues &amp; Subscriptions</t>
  </si>
  <si>
    <t>W/W - Plant - Printing</t>
  </si>
  <si>
    <t>W/W - Plant - Utilities - Electric</t>
  </si>
  <si>
    <t>W/W - Plant - Utilities - Gas</t>
  </si>
  <si>
    <t>W/W - Plant - Telephone</t>
  </si>
  <si>
    <t>W/W - Plant - Rentals</t>
  </si>
  <si>
    <t>W/W - Plant - Maint of Property &amp; Equip</t>
  </si>
  <si>
    <t>W/W - Plant - Contractual Services</t>
  </si>
  <si>
    <t>W/W - Plant - Professional Services</t>
  </si>
  <si>
    <t>W/W - Plant - Property Insurance</t>
  </si>
  <si>
    <t>W/W - Plant - Employee Liability</t>
  </si>
  <si>
    <t>W/W - Plant - General Liability</t>
  </si>
  <si>
    <t>W/W - Plant - Office Supplies</t>
  </si>
  <si>
    <t>W/W - Plant - Medical Supplies</t>
  </si>
  <si>
    <t>W/W - Plant - Food &amp; Clothing</t>
  </si>
  <si>
    <t>W/W - Plant - Maint of Bldgs &amp; Grounds</t>
  </si>
  <si>
    <t>W/W - Plant - Vehicle Supplies</t>
  </si>
  <si>
    <t>W/W - Plant - Sand/Shell/Dirt/Gravel</t>
  </si>
  <si>
    <t>W/W - Plant - Equipment &amp; Vehicle Parts</t>
  </si>
  <si>
    <t>W/W - Plant - Asphalt/Concrete</t>
  </si>
  <si>
    <t>W/W - Plant - Lab Supplies</t>
  </si>
  <si>
    <t>W/W - Plant - Chemicals</t>
  </si>
  <si>
    <t>W/W - Plant - Lab/Operating Supplies</t>
  </si>
  <si>
    <t>W/W - Plant - Judgements &amp; Damages</t>
  </si>
  <si>
    <t>W/W - Plant - Official Fees</t>
  </si>
  <si>
    <t>W/W - Plant - Depreciation</t>
  </si>
  <si>
    <t>W/W - Admin - Amort of Bond Issue Costs</t>
  </si>
  <si>
    <t>Depr. Allocated to Contributed Cap.</t>
  </si>
  <si>
    <t>W/W - Admin - Deferred Compensation</t>
  </si>
  <si>
    <t>W/W - B&amp;C - Deferred Compensation</t>
  </si>
  <si>
    <t>W/W - Meter - Deferred Compensation</t>
  </si>
  <si>
    <t>W/W - Dist - Deferred Compensation</t>
  </si>
  <si>
    <t>W/W - Dist - Lab Supplies</t>
  </si>
  <si>
    <t>W/W - Plant - Deferred Compensation</t>
  </si>
  <si>
    <t>W/W - Plant - FICA</t>
  </si>
  <si>
    <t>EXCESS (DEFICIENCY) OF CURRENT</t>
  </si>
  <si>
    <t>REVENUES OVER EXPENDITURES</t>
  </si>
  <si>
    <t>W/W - Admin - Training &amp; Travel</t>
  </si>
  <si>
    <t>W/W - B&amp;C - Training &amp; Travel</t>
  </si>
  <si>
    <t>W/W - Meter - Training &amp; Travel</t>
  </si>
  <si>
    <t>W/W - Dist - Training &amp; Travel</t>
  </si>
  <si>
    <t>W/W - Plant - Training &amp; Travel</t>
  </si>
  <si>
    <t>Transfer from General Fund</t>
  </si>
  <si>
    <t>Utility Rebates</t>
  </si>
  <si>
    <t>Judgements Recovered</t>
  </si>
  <si>
    <t>TRANSFERS</t>
  </si>
  <si>
    <t>Estimate</t>
  </si>
  <si>
    <t>Rural Development Grant</t>
  </si>
  <si>
    <t>W/W - Admin - Office &amp; Comm. Equip.</t>
  </si>
  <si>
    <t>W/W - Admin - Tools &amp; Equipment</t>
  </si>
  <si>
    <t>W/W - B&amp;C - Office &amp; Comm. Equip.</t>
  </si>
  <si>
    <t>W/W - B&amp;C - Tools &amp; Equipment</t>
  </si>
  <si>
    <t>W/W - Meter - Office &amp; Comm. Equip.</t>
  </si>
  <si>
    <t>W/W - Meter - Tools &amp; Equipment</t>
  </si>
  <si>
    <t>W/W - Dist - Office &amp; Comm. Equip.</t>
  </si>
  <si>
    <t>W/W - Dist - Tools &amp; Equipment</t>
  </si>
  <si>
    <t>W/W - Plant - Office &amp; Comm. Equip.</t>
  </si>
  <si>
    <t>W/W - Plant - Tools &amp; Equipment</t>
  </si>
  <si>
    <t>CAPITAL CONTRIBUTIONS</t>
  </si>
  <si>
    <t>CHANGES IN NET ASSETS</t>
  </si>
  <si>
    <t>BEGINNING NET ASSETS:</t>
  </si>
  <si>
    <t>Invested in Capital Assets, Net of Debt</t>
  </si>
  <si>
    <t>Restricted for Debt Service</t>
  </si>
  <si>
    <t>Restricted for Capital Projects</t>
  </si>
  <si>
    <t>Unrestricted</t>
  </si>
  <si>
    <t>TOTAL BEGINNING NET ASSETS</t>
  </si>
  <si>
    <t>ENDING NET ASSETS:</t>
  </si>
  <si>
    <t>Check</t>
  </si>
  <si>
    <t>TOTAL ENDING NET ASSETS</t>
  </si>
  <si>
    <t>Exhibit B</t>
  </si>
  <si>
    <t>ST. CHARLES PARISH</t>
  </si>
  <si>
    <t>CONSOLIDATED OPERATING AND CAPITAL BUDGET SUMMARY STATEMENT</t>
  </si>
  <si>
    <t>PROPRIETARY FUNDS</t>
  </si>
  <si>
    <t>W/W - Admin - Dental Insurance</t>
  </si>
  <si>
    <t>W/W - B&amp;C - Dental Insurance</t>
  </si>
  <si>
    <t>W/W - Meter - Dental Insurance</t>
  </si>
  <si>
    <t>W/W - Dist - Dental Insurance</t>
  </si>
  <si>
    <t>W/W - Plant - Dental Insurance</t>
  </si>
  <si>
    <t>W/W - Plant - Automobile Insurance</t>
  </si>
  <si>
    <t>W/W - Admin - Post-Emp. Health Care</t>
  </si>
  <si>
    <t>W/W - B&amp;C - Post-Emp. Health Care</t>
  </si>
  <si>
    <t>W/W - Meter - Post-Emp. Health Care</t>
  </si>
  <si>
    <t>W/W - Dist - Post-Emp. Health Care</t>
  </si>
  <si>
    <t>W/W - Plant - Post-Emp. Health Care</t>
  </si>
  <si>
    <t>W/W - Dist - FICA</t>
  </si>
  <si>
    <t>Prior Period Adjustment</t>
  </si>
  <si>
    <t>Facility, Planning, &amp; Control Grant</t>
  </si>
  <si>
    <t>Transfer from Front Foot Assessment</t>
  </si>
  <si>
    <t>W/W - Admin - Arbitrage Rebate Expense</t>
  </si>
  <si>
    <t>Hazard Mitigation Grant</t>
  </si>
  <si>
    <t>Louisiana Gov. Assistance Program Grant</t>
  </si>
  <si>
    <t>Insurance Refunds</t>
  </si>
  <si>
    <t>W/W - Admin - Loss on Disposal of Asset</t>
  </si>
  <si>
    <t>W/W - Plant - Loss of Disposal of Assets</t>
  </si>
  <si>
    <t>Office of Community Development</t>
  </si>
  <si>
    <t>FISCAL YEAR ENDING DECEMBER 31, 2011</t>
  </si>
  <si>
    <t>2011 Requested</t>
  </si>
  <si>
    <t>2010 Original</t>
  </si>
  <si>
    <t>2010 Current</t>
  </si>
  <si>
    <t>Actual 2009</t>
  </si>
  <si>
    <t>W/W - Dist - Loss on Disposal of FA</t>
  </si>
  <si>
    <t>PRESENT</t>
  </si>
  <si>
    <t>BUDGET</t>
  </si>
  <si>
    <t>SUMMARY</t>
  </si>
  <si>
    <t>REVISION</t>
  </si>
  <si>
    <t>REVISED</t>
  </si>
  <si>
    <t>St. Charles Parish 2011 Budget</t>
  </si>
  <si>
    <t xml:space="preserve">  Adopted: 11/08/2011  - Ord# 10-11-1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</si>
</sst>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1">
    <font>
      <sz val="10"/>
      <name val="Arial"/>
    </font>
    <font>
      <sz val="10"/>
      <name val="Arial"/>
      <family val="2"/>
    </font>
    <font>
      <b/>
      <sz val="18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b/>
      <sz val="14"/>
      <name val="Times New Roman"/>
      <family val="1"/>
    </font>
    <font>
      <b/>
      <sz val="24"/>
      <name val="Times New Roman"/>
      <family val="1"/>
    </font>
    <font>
      <sz val="8"/>
      <name val="Arial"/>
      <family val="2"/>
    </font>
    <font>
      <sz val="14"/>
      <name val="Times New Roman"/>
      <family val="1"/>
    </font>
    <font>
      <b/>
      <sz val="26"/>
      <name val="Times New Roman"/>
      <family val="1"/>
    </font>
    <font>
      <sz val="26"/>
      <name val="Times New Roman"/>
      <family val="1"/>
    </font>
    <font>
      <b/>
      <sz val="20"/>
      <name val="Times New Roman"/>
      <family val="1"/>
    </font>
    <font>
      <b/>
      <sz val="16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b/>
      <sz val="10"/>
      <color indexed="10"/>
      <name val="Tahoma"/>
      <family val="2"/>
    </font>
    <font>
      <b/>
      <sz val="8"/>
      <color indexed="10"/>
      <name val="Tahoma"/>
      <family val="2"/>
    </font>
    <font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5" fillId="0" borderId="0" xfId="0" applyFont="1" applyFill="1"/>
    <xf numFmtId="0" fontId="10" fillId="0" borderId="0" xfId="0" applyFont="1" applyFill="1"/>
    <xf numFmtId="0" fontId="7" fillId="0" borderId="0" xfId="0" applyFont="1" applyFill="1"/>
    <xf numFmtId="0" fontId="11" fillId="0" borderId="0" xfId="0" applyFont="1" applyFill="1" applyAlignment="1">
      <alignment horizontal="centerContinuous"/>
    </xf>
    <xf numFmtId="0" fontId="12" fillId="0" borderId="0" xfId="0" applyFont="1" applyFill="1"/>
    <xf numFmtId="0" fontId="13" fillId="0" borderId="0" xfId="0" applyFont="1" applyFill="1" applyAlignment="1">
      <alignment horizontal="centerContinuous"/>
    </xf>
    <xf numFmtId="0" fontId="14" fillId="0" borderId="0" xfId="0" applyFont="1" applyFill="1" applyAlignment="1">
      <alignment horizontal="centerContinuous"/>
    </xf>
    <xf numFmtId="0" fontId="3" fillId="0" borderId="0" xfId="0" applyFont="1" applyFill="1"/>
    <xf numFmtId="0" fontId="2" fillId="0" borderId="0" xfId="0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6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4" fillId="0" borderId="0" xfId="0" applyFont="1" applyFill="1"/>
    <xf numFmtId="164" fontId="4" fillId="0" borderId="0" xfId="1" applyNumberFormat="1" applyFont="1" applyFill="1"/>
    <xf numFmtId="164" fontId="5" fillId="0" borderId="0" xfId="1" applyNumberFormat="1" applyFont="1" applyFill="1"/>
    <xf numFmtId="164" fontId="5" fillId="0" borderId="0" xfId="1" applyNumberFormat="1" applyFont="1" applyFill="1" applyBorder="1"/>
    <xf numFmtId="164" fontId="4" fillId="0" borderId="0" xfId="1" applyNumberFormat="1" applyFont="1" applyFill="1" applyBorder="1"/>
    <xf numFmtId="164" fontId="4" fillId="0" borderId="2" xfId="1" applyNumberFormat="1" applyFont="1" applyFill="1" applyBorder="1"/>
    <xf numFmtId="164" fontId="5" fillId="0" borderId="2" xfId="1" applyNumberFormat="1" applyFont="1" applyFill="1" applyBorder="1"/>
    <xf numFmtId="164" fontId="4" fillId="0" borderId="1" xfId="1" applyNumberFormat="1" applyFont="1" applyFill="1" applyBorder="1"/>
    <xf numFmtId="164" fontId="5" fillId="0" borderId="0" xfId="0" applyNumberFormat="1" applyFont="1" applyFill="1" applyBorder="1"/>
    <xf numFmtId="164" fontId="4" fillId="0" borderId="0" xfId="0" applyNumberFormat="1" applyFont="1" applyFill="1" applyBorder="1"/>
    <xf numFmtId="0" fontId="7" fillId="0" borderId="0" xfId="0" applyFont="1" applyFill="1" applyAlignment="1">
      <alignment horizontal="centerContinuous"/>
    </xf>
    <xf numFmtId="0" fontId="5" fillId="0" borderId="0" xfId="0" quotePrefix="1" applyFont="1" applyFill="1" applyAlignment="1">
      <alignment horizontal="left"/>
    </xf>
    <xf numFmtId="0" fontId="5" fillId="0" borderId="0" xfId="0" applyFont="1" applyFill="1" applyAlignment="1">
      <alignment horizontal="left"/>
    </xf>
    <xf numFmtId="164" fontId="4" fillId="0" borderId="3" xfId="1" applyNumberFormat="1" applyFont="1" applyFill="1" applyBorder="1"/>
    <xf numFmtId="0" fontId="4" fillId="0" borderId="0" xfId="0" quotePrefix="1" applyFont="1" applyFill="1" applyAlignment="1">
      <alignment horizontal="centerContinuous"/>
    </xf>
    <xf numFmtId="164" fontId="3" fillId="0" borderId="0" xfId="1" applyNumberFormat="1" applyFont="1" applyFill="1"/>
    <xf numFmtId="164" fontId="5" fillId="0" borderId="0" xfId="1" applyNumberFormat="1" applyFont="1" applyFill="1" applyAlignment="1">
      <alignment horizontal="right"/>
    </xf>
    <xf numFmtId="0" fontId="2" fillId="0" borderId="0" xfId="0" quotePrefix="1" applyFont="1" applyFill="1" applyAlignment="1">
      <alignment horizontal="centerContinuous"/>
    </xf>
    <xf numFmtId="164" fontId="4" fillId="0" borderId="4" xfId="1" applyNumberFormat="1" applyFont="1" applyFill="1" applyBorder="1"/>
    <xf numFmtId="164" fontId="5" fillId="2" borderId="0" xfId="1" applyNumberFormat="1" applyFont="1" applyFill="1"/>
    <xf numFmtId="164" fontId="5" fillId="3" borderId="0" xfId="0" applyNumberFormat="1" applyFont="1" applyFill="1"/>
    <xf numFmtId="164" fontId="5" fillId="4" borderId="0" xfId="1" applyNumberFormat="1" applyFont="1" applyFill="1"/>
    <xf numFmtId="164" fontId="5" fillId="0" borderId="4" xfId="1" applyNumberFormat="1" applyFont="1" applyFill="1" applyBorder="1"/>
    <xf numFmtId="164" fontId="5" fillId="0" borderId="1" xfId="1" applyNumberFormat="1" applyFont="1" applyFill="1" applyBorder="1"/>
    <xf numFmtId="0" fontId="20" fillId="0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1" tint="4.9989318521683403E-2"/>
  </sheetPr>
  <dimension ref="A1:K82"/>
  <sheetViews>
    <sheetView tabSelected="1" view="pageLayout" topLeftCell="A4" zoomScaleNormal="75" workbookViewId="0">
      <selection activeCell="K31" sqref="K31"/>
    </sheetView>
  </sheetViews>
  <sheetFormatPr defaultColWidth="9.109375" defaultRowHeight="15.6"/>
  <cols>
    <col min="1" max="1" width="38.6640625" style="1" customWidth="1"/>
    <col min="2" max="2" width="1.6640625" style="1" customWidth="1"/>
    <col min="3" max="3" width="14.6640625" style="1" customWidth="1"/>
    <col min="4" max="4" width="1.6640625" style="1" customWidth="1"/>
    <col min="5" max="5" width="14.6640625" style="1" customWidth="1"/>
    <col min="6" max="6" width="1.6640625" style="1" customWidth="1"/>
    <col min="7" max="7" width="14.6640625" style="1" customWidth="1"/>
    <col min="8" max="8" width="1.6640625" style="1" customWidth="1"/>
    <col min="9" max="9" width="14.6640625" style="1" customWidth="1"/>
    <col min="10" max="10" width="1.6640625" style="1" customWidth="1"/>
    <col min="11" max="11" width="14.6640625" style="1" customWidth="1"/>
    <col min="12" max="16384" width="9.109375" style="1"/>
  </cols>
  <sheetData>
    <row r="1" spans="1:11" hidden="1"/>
    <row r="2" spans="1:11" hidden="1"/>
    <row r="3" spans="1:11" hidden="1"/>
    <row r="4" spans="1:11" s="2" customFormat="1" ht="18">
      <c r="K4" s="3" t="s">
        <v>247</v>
      </c>
    </row>
    <row r="5" spans="1:11" s="5" customFormat="1" ht="32.4">
      <c r="A5" s="4" t="s">
        <v>248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s="5" customFormat="1" ht="13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s="8" customFormat="1" ht="24.6">
      <c r="A7" s="6" t="s">
        <v>250</v>
      </c>
      <c r="B7" s="7"/>
      <c r="C7" s="6"/>
      <c r="D7" s="6"/>
      <c r="E7" s="6"/>
      <c r="F7" s="6"/>
      <c r="G7" s="6"/>
      <c r="H7" s="6"/>
      <c r="I7" s="6"/>
      <c r="J7" s="6"/>
      <c r="K7" s="6"/>
    </row>
    <row r="8" spans="1:11" s="5" customFormat="1" ht="13.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s="8" customFormat="1" ht="24.6">
      <c r="A9" s="7" t="s">
        <v>249</v>
      </c>
      <c r="B9" s="7"/>
      <c r="C9" s="6"/>
      <c r="D9" s="6"/>
      <c r="E9" s="6"/>
      <c r="F9" s="6"/>
      <c r="G9" s="6"/>
      <c r="H9" s="6"/>
      <c r="I9" s="6"/>
      <c r="J9" s="6"/>
      <c r="K9" s="6"/>
    </row>
    <row r="10" spans="1:11" s="8" customFormat="1" ht="10.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s="8" customFormat="1" ht="32.25" customHeight="1">
      <c r="A11" s="9" t="s">
        <v>273</v>
      </c>
      <c r="B11" s="7"/>
      <c r="C11" s="6"/>
      <c r="D11" s="6"/>
      <c r="E11" s="6"/>
      <c r="F11" s="6"/>
      <c r="G11" s="6"/>
      <c r="H11" s="6"/>
      <c r="I11" s="6"/>
      <c r="J11" s="6"/>
      <c r="K11" s="6"/>
    </row>
    <row r="12" spans="1:11" ht="30" hidden="1">
      <c r="A12" s="10" t="s">
        <v>0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spans="1:11" hidden="1"/>
    <row r="14" spans="1:11" ht="22.8" hidden="1">
      <c r="A14" s="12" t="s">
        <v>42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8" spans="1:11" s="8" customFormat="1" ht="13.2">
      <c r="C18" s="13" t="s">
        <v>43</v>
      </c>
      <c r="D18" s="13"/>
      <c r="E18" s="13" t="s">
        <v>275</v>
      </c>
      <c r="F18" s="13"/>
      <c r="G18" s="13" t="s">
        <v>276</v>
      </c>
      <c r="H18" s="13"/>
      <c r="I18" s="13" t="s">
        <v>274</v>
      </c>
      <c r="J18" s="13"/>
      <c r="K18" s="13" t="s">
        <v>44</v>
      </c>
    </row>
    <row r="19" spans="1:11" s="8" customFormat="1" ht="13.2">
      <c r="A19" s="14" t="s">
        <v>45</v>
      </c>
      <c r="B19" s="14"/>
      <c r="C19" s="15" t="s">
        <v>277</v>
      </c>
      <c r="D19" s="15"/>
      <c r="E19" s="15" t="s">
        <v>46</v>
      </c>
      <c r="F19" s="15"/>
      <c r="G19" s="15" t="s">
        <v>224</v>
      </c>
      <c r="H19" s="15"/>
      <c r="I19" s="15" t="s">
        <v>46</v>
      </c>
      <c r="J19" s="15"/>
      <c r="K19" s="15">
        <v>2010</v>
      </c>
    </row>
    <row r="20" spans="1:11" s="16" customFormat="1" ht="21" customHeight="1">
      <c r="A20" s="16" t="s">
        <v>238</v>
      </c>
      <c r="C20" s="17"/>
      <c r="D20" s="17"/>
      <c r="E20" s="17"/>
      <c r="F20" s="17"/>
      <c r="G20" s="17"/>
      <c r="H20" s="17"/>
      <c r="I20" s="17"/>
      <c r="J20" s="17"/>
      <c r="K20" s="17"/>
    </row>
    <row r="21" spans="1:11" ht="18" customHeight="1">
      <c r="A21" s="1" t="s">
        <v>239</v>
      </c>
      <c r="C21" s="18">
        <v>94825477</v>
      </c>
      <c r="D21" s="18"/>
      <c r="E21" s="18">
        <v>100477604</v>
      </c>
      <c r="F21" s="18"/>
      <c r="G21" s="18">
        <v>96566346</v>
      </c>
      <c r="H21" s="18"/>
      <c r="I21" s="18">
        <v>100597686</v>
      </c>
      <c r="J21" s="18"/>
      <c r="K21" s="19"/>
    </row>
    <row r="22" spans="1:11" ht="18" customHeight="1">
      <c r="A22" s="1" t="s">
        <v>240</v>
      </c>
      <c r="C22" s="18">
        <v>2412052</v>
      </c>
      <c r="D22" s="18"/>
      <c r="E22" s="18">
        <v>3142902</v>
      </c>
      <c r="F22" s="18"/>
      <c r="G22" s="18">
        <v>2464535</v>
      </c>
      <c r="H22" s="18"/>
      <c r="I22" s="18">
        <v>2727435</v>
      </c>
      <c r="J22" s="18"/>
      <c r="K22" s="19"/>
    </row>
    <row r="23" spans="1:11" ht="18" customHeight="1">
      <c r="A23" s="1" t="s">
        <v>241</v>
      </c>
      <c r="C23" s="18">
        <v>5725179</v>
      </c>
      <c r="D23" s="18"/>
      <c r="E23" s="18">
        <v>7563626</v>
      </c>
      <c r="F23" s="18"/>
      <c r="G23" s="18">
        <v>6490401</v>
      </c>
      <c r="H23" s="18"/>
      <c r="I23" s="18">
        <v>15983338</v>
      </c>
      <c r="J23" s="18"/>
      <c r="K23" s="19"/>
    </row>
    <row r="24" spans="1:11" s="16" customFormat="1" ht="18" customHeight="1">
      <c r="A24" s="16" t="s">
        <v>242</v>
      </c>
      <c r="C24" s="17">
        <v>10892319</v>
      </c>
      <c r="D24" s="17"/>
      <c r="E24" s="17">
        <v>9963415</v>
      </c>
      <c r="F24" s="17"/>
      <c r="G24" s="17">
        <v>17914946</v>
      </c>
      <c r="H24" s="17"/>
      <c r="I24" s="17">
        <v>2779790</v>
      </c>
      <c r="J24" s="17"/>
      <c r="K24" s="20"/>
    </row>
    <row r="25" spans="1:11" s="16" customFormat="1" ht="18" hidden="1" customHeight="1">
      <c r="A25" s="16" t="s">
        <v>263</v>
      </c>
      <c r="C25" s="17">
        <f>'430'!C13</f>
        <v>0</v>
      </c>
      <c r="D25" s="17"/>
      <c r="E25" s="17"/>
      <c r="F25" s="17"/>
      <c r="G25" s="17"/>
      <c r="H25" s="17"/>
      <c r="I25" s="17"/>
      <c r="J25" s="17"/>
      <c r="K25" s="20"/>
    </row>
    <row r="26" spans="1:11" s="16" customFormat="1" hidden="1">
      <c r="A26" s="16" t="s">
        <v>243</v>
      </c>
      <c r="C26" s="21">
        <f>SUM(C21:C25)</f>
        <v>113855027</v>
      </c>
      <c r="D26" s="17"/>
      <c r="E26" s="21">
        <f>SUM(E21:E24)</f>
        <v>121147547</v>
      </c>
      <c r="F26" s="17"/>
      <c r="G26" s="21">
        <f>SUM(G21:G24)</f>
        <v>123436228</v>
      </c>
      <c r="H26" s="17"/>
      <c r="I26" s="21">
        <f>SUM(I21:I24)</f>
        <v>122088249</v>
      </c>
      <c r="J26" s="17"/>
      <c r="K26" s="20"/>
    </row>
    <row r="27" spans="1:11" hidden="1">
      <c r="C27" s="18"/>
      <c r="D27" s="18"/>
      <c r="E27" s="18"/>
      <c r="F27" s="18"/>
      <c r="G27" s="18"/>
      <c r="H27" s="18"/>
      <c r="I27" s="37">
        <f>G60</f>
        <v>122088249</v>
      </c>
      <c r="J27" s="18"/>
      <c r="K27" s="18"/>
    </row>
    <row r="28" spans="1:11">
      <c r="C28" s="18"/>
      <c r="D28" s="18"/>
      <c r="E28" s="18"/>
      <c r="F28" s="18"/>
      <c r="G28" s="18"/>
      <c r="H28" s="18"/>
      <c r="I28" s="18"/>
      <c r="J28" s="18"/>
      <c r="K28" s="18"/>
    </row>
    <row r="29" spans="1:11" s="16" customFormat="1">
      <c r="A29" s="16" t="s">
        <v>1</v>
      </c>
      <c r="C29" s="34">
        <v>34660225</v>
      </c>
      <c r="D29" s="17"/>
      <c r="E29" s="34">
        <v>27334688</v>
      </c>
      <c r="F29" s="17"/>
      <c r="G29" s="34">
        <v>26481822</v>
      </c>
      <c r="H29" s="17"/>
      <c r="I29" s="34">
        <v>27379350</v>
      </c>
      <c r="J29" s="17"/>
      <c r="K29" s="34">
        <f>I29-G29</f>
        <v>897528</v>
      </c>
    </row>
    <row r="30" spans="1:11">
      <c r="C30" s="18"/>
      <c r="D30" s="18"/>
      <c r="E30" s="18"/>
      <c r="F30" s="18"/>
      <c r="G30" s="18"/>
      <c r="H30" s="18"/>
      <c r="I30" s="18"/>
      <c r="J30" s="18"/>
      <c r="K30" s="18"/>
    </row>
    <row r="31" spans="1:11">
      <c r="C31" s="18"/>
      <c r="D31" s="18"/>
      <c r="E31" s="18"/>
      <c r="F31" s="18"/>
      <c r="G31" s="18"/>
      <c r="H31" s="18"/>
      <c r="I31" s="18"/>
      <c r="J31" s="18"/>
      <c r="K31" s="18"/>
    </row>
    <row r="32" spans="1:11">
      <c r="A32" s="16" t="s">
        <v>3</v>
      </c>
      <c r="B32" s="16"/>
      <c r="C32" s="18"/>
      <c r="D32" s="18"/>
      <c r="E32" s="18"/>
      <c r="F32" s="18"/>
      <c r="G32" s="18"/>
      <c r="H32" s="18"/>
      <c r="I32" s="18"/>
      <c r="J32" s="18"/>
      <c r="K32" s="18"/>
    </row>
    <row r="33" spans="1:11">
      <c r="C33" s="18"/>
      <c r="D33" s="18"/>
      <c r="E33" s="18"/>
      <c r="F33" s="18"/>
      <c r="G33" s="18"/>
      <c r="H33" s="18"/>
      <c r="I33" s="18"/>
      <c r="J33" s="18"/>
      <c r="K33" s="18"/>
    </row>
    <row r="34" spans="1:11" ht="18" customHeight="1">
      <c r="A34" s="1" t="s">
        <v>4</v>
      </c>
      <c r="C34" s="18">
        <v>7745456</v>
      </c>
      <c r="D34" s="18"/>
      <c r="E34" s="18">
        <v>8783425</v>
      </c>
      <c r="F34" s="18"/>
      <c r="G34" s="18">
        <v>8329315</v>
      </c>
      <c r="H34" s="18"/>
      <c r="I34" s="18">
        <v>9076760</v>
      </c>
      <c r="J34" s="18"/>
      <c r="K34" s="18">
        <f t="shared" ref="K34:K40" si="0">I34-G34</f>
        <v>747445</v>
      </c>
    </row>
    <row r="35" spans="1:11" ht="18" customHeight="1">
      <c r="A35" s="1" t="s">
        <v>5</v>
      </c>
      <c r="C35" s="18">
        <v>7906403</v>
      </c>
      <c r="D35" s="18"/>
      <c r="E35" s="18">
        <v>9188030</v>
      </c>
      <c r="F35" s="18"/>
      <c r="G35" s="18">
        <v>9167948</v>
      </c>
      <c r="H35" s="18"/>
      <c r="I35" s="18">
        <f>8967896+'430'!K49</f>
        <v>8762896</v>
      </c>
      <c r="J35" s="18"/>
      <c r="K35" s="18">
        <f t="shared" si="0"/>
        <v>-405052</v>
      </c>
    </row>
    <row r="36" spans="1:11" ht="18" customHeight="1">
      <c r="A36" s="1" t="s">
        <v>6</v>
      </c>
      <c r="C36" s="18">
        <v>2128615</v>
      </c>
      <c r="D36" s="18"/>
      <c r="E36" s="18">
        <v>2867715</v>
      </c>
      <c r="F36" s="18"/>
      <c r="G36" s="18">
        <v>2620725</v>
      </c>
      <c r="H36" s="18"/>
      <c r="I36" s="18">
        <f>2966633+'430'!K50</f>
        <v>2872633</v>
      </c>
      <c r="J36" s="18"/>
      <c r="K36" s="18">
        <f t="shared" si="0"/>
        <v>251908</v>
      </c>
    </row>
    <row r="37" spans="1:11" ht="18" customHeight="1">
      <c r="A37" s="1" t="s">
        <v>7</v>
      </c>
      <c r="C37" s="18">
        <v>5457382</v>
      </c>
      <c r="D37" s="18"/>
      <c r="E37" s="18">
        <v>5888914</v>
      </c>
      <c r="F37" s="18"/>
      <c r="G37" s="18">
        <v>5890414</v>
      </c>
      <c r="H37" s="18"/>
      <c r="I37" s="18">
        <v>6713772</v>
      </c>
      <c r="J37" s="18"/>
      <c r="K37" s="18">
        <f t="shared" si="0"/>
        <v>823358</v>
      </c>
    </row>
    <row r="38" spans="1:11" ht="18" customHeight="1">
      <c r="A38" s="1" t="s">
        <v>8</v>
      </c>
      <c r="C38" s="18">
        <v>1526003</v>
      </c>
      <c r="D38" s="18"/>
      <c r="E38" s="18">
        <v>1457899</v>
      </c>
      <c r="F38" s="18"/>
      <c r="G38" s="18">
        <v>1457899</v>
      </c>
      <c r="H38" s="18"/>
      <c r="I38" s="18">
        <v>1420879</v>
      </c>
      <c r="J38" s="18"/>
      <c r="K38" s="18">
        <f t="shared" si="0"/>
        <v>-37020</v>
      </c>
    </row>
    <row r="39" spans="1:11" ht="18" customHeight="1">
      <c r="A39" s="1" t="s">
        <v>9</v>
      </c>
      <c r="C39" s="18">
        <v>348783</v>
      </c>
      <c r="D39" s="18"/>
      <c r="E39" s="18">
        <v>367885</v>
      </c>
      <c r="F39" s="18"/>
      <c r="G39" s="18">
        <v>350000</v>
      </c>
      <c r="H39" s="18"/>
      <c r="I39" s="18">
        <v>371450</v>
      </c>
      <c r="J39" s="18"/>
      <c r="K39" s="18">
        <f t="shared" si="0"/>
        <v>21450</v>
      </c>
    </row>
    <row r="40" spans="1:11" ht="18" customHeight="1">
      <c r="A40" s="1" t="s">
        <v>223</v>
      </c>
      <c r="C40" s="18">
        <v>6507</v>
      </c>
      <c r="D40" s="18"/>
      <c r="E40" s="18">
        <v>13500</v>
      </c>
      <c r="F40" s="18"/>
      <c r="G40" s="18">
        <v>13500</v>
      </c>
      <c r="H40" s="18"/>
      <c r="I40" s="18">
        <v>13500</v>
      </c>
      <c r="J40" s="18"/>
      <c r="K40" s="18">
        <f t="shared" si="0"/>
        <v>0</v>
      </c>
    </row>
    <row r="41" spans="1:11">
      <c r="C41" s="22"/>
      <c r="D41" s="18"/>
      <c r="E41" s="22"/>
      <c r="F41" s="18"/>
      <c r="G41" s="22"/>
      <c r="H41" s="18"/>
      <c r="I41" s="22"/>
      <c r="J41" s="18"/>
      <c r="K41" s="22"/>
    </row>
    <row r="42" spans="1:11">
      <c r="C42" s="18"/>
      <c r="D42" s="18"/>
      <c r="E42" s="18"/>
      <c r="F42" s="18"/>
      <c r="G42" s="18"/>
      <c r="H42" s="18"/>
      <c r="I42" s="18"/>
      <c r="J42" s="18"/>
      <c r="K42" s="18"/>
    </row>
    <row r="43" spans="1:11" s="16" customFormat="1">
      <c r="A43" s="16" t="s">
        <v>10</v>
      </c>
      <c r="C43" s="23">
        <f>SUM(C34:C40)</f>
        <v>25119149</v>
      </c>
      <c r="D43" s="17"/>
      <c r="E43" s="23">
        <f>SUM(E34:E40)</f>
        <v>28567368</v>
      </c>
      <c r="F43" s="17"/>
      <c r="G43" s="23">
        <f>SUM(G34:G40)</f>
        <v>27829801</v>
      </c>
      <c r="H43" s="17"/>
      <c r="I43" s="23">
        <f>SUM(I34:I40)</f>
        <v>29231890</v>
      </c>
      <c r="J43" s="17"/>
      <c r="K43" s="23">
        <f>SUM(K34:K40)</f>
        <v>1402089</v>
      </c>
    </row>
    <row r="44" spans="1:11">
      <c r="C44" s="22"/>
      <c r="D44" s="18"/>
      <c r="E44" s="22"/>
      <c r="F44" s="18"/>
      <c r="G44" s="22"/>
      <c r="H44" s="18"/>
      <c r="I44" s="22"/>
      <c r="J44" s="18"/>
      <c r="K44" s="22"/>
    </row>
    <row r="45" spans="1:11">
      <c r="C45" s="18"/>
      <c r="D45" s="18"/>
      <c r="E45" s="18"/>
      <c r="F45" s="18"/>
      <c r="G45" s="18"/>
      <c r="H45" s="18"/>
      <c r="I45" s="18"/>
      <c r="J45" s="18"/>
      <c r="K45" s="18"/>
    </row>
    <row r="46" spans="1:11" s="16" customFormat="1">
      <c r="A46" s="16" t="s">
        <v>213</v>
      </c>
      <c r="C46" s="17"/>
      <c r="D46" s="17"/>
      <c r="E46" s="17"/>
      <c r="F46" s="17"/>
      <c r="G46" s="17"/>
      <c r="H46" s="17"/>
      <c r="I46" s="17"/>
      <c r="J46" s="17"/>
      <c r="K46" s="17"/>
    </row>
    <row r="47" spans="1:11" s="16" customFormat="1">
      <c r="A47" s="16" t="s">
        <v>214</v>
      </c>
      <c r="C47" s="17">
        <f>C29-C43</f>
        <v>9541076</v>
      </c>
      <c r="D47" s="17"/>
      <c r="E47" s="17">
        <f>E29-E43</f>
        <v>-1232680</v>
      </c>
      <c r="F47" s="17"/>
      <c r="G47" s="17">
        <f>G29-G43</f>
        <v>-1347979</v>
      </c>
      <c r="H47" s="17"/>
      <c r="I47" s="17">
        <f>I29-I43</f>
        <v>-1852540</v>
      </c>
      <c r="J47" s="17"/>
      <c r="K47" s="20"/>
    </row>
    <row r="48" spans="1:11" ht="12" customHeight="1">
      <c r="C48" s="18"/>
      <c r="D48" s="18"/>
      <c r="E48" s="18"/>
      <c r="F48" s="18"/>
      <c r="G48" s="18"/>
      <c r="H48" s="18"/>
      <c r="I48" s="18"/>
      <c r="J48" s="18"/>
      <c r="K48" s="19"/>
    </row>
    <row r="49" spans="1:11" s="16" customFormat="1">
      <c r="A49" s="16" t="s">
        <v>236</v>
      </c>
      <c r="C49" s="17">
        <v>40125</v>
      </c>
      <c r="D49" s="17"/>
      <c r="E49" s="17">
        <v>0</v>
      </c>
      <c r="F49" s="17"/>
      <c r="G49" s="17">
        <v>0</v>
      </c>
      <c r="H49" s="17"/>
      <c r="I49" s="17">
        <v>0</v>
      </c>
      <c r="J49" s="17"/>
      <c r="K49" s="20"/>
    </row>
    <row r="50" spans="1:11" s="16" customFormat="1" ht="21.75" customHeight="1">
      <c r="A50" s="16" t="s">
        <v>237</v>
      </c>
      <c r="C50" s="21">
        <f>SUM(C47:C49)</f>
        <v>9581201</v>
      </c>
      <c r="D50" s="17"/>
      <c r="E50" s="21">
        <f>SUM(E47:E49)</f>
        <v>-1232680</v>
      </c>
      <c r="F50" s="17"/>
      <c r="G50" s="21">
        <f>SUM(G47:G49)</f>
        <v>-1347979</v>
      </c>
      <c r="H50" s="17"/>
      <c r="I50" s="21">
        <f>SUM(I47:I49)</f>
        <v>-1852540</v>
      </c>
      <c r="J50" s="17"/>
      <c r="K50" s="20"/>
    </row>
    <row r="51" spans="1:11">
      <c r="C51" s="18"/>
      <c r="D51" s="18"/>
      <c r="E51" s="18"/>
      <c r="F51" s="18"/>
      <c r="G51" s="18"/>
      <c r="H51" s="18"/>
      <c r="I51" s="18"/>
      <c r="J51" s="18"/>
      <c r="K51" s="19"/>
    </row>
    <row r="52" spans="1:11">
      <c r="C52" s="18"/>
      <c r="D52" s="18"/>
      <c r="E52" s="18"/>
      <c r="F52" s="18"/>
      <c r="G52" s="18"/>
      <c r="H52" s="18"/>
      <c r="I52" s="18"/>
      <c r="J52" s="18"/>
      <c r="K52" s="18"/>
    </row>
    <row r="53" spans="1:11">
      <c r="A53" s="16" t="s">
        <v>244</v>
      </c>
    </row>
    <row r="54" spans="1:11" ht="18" customHeight="1">
      <c r="A54" s="1" t="s">
        <v>239</v>
      </c>
      <c r="C54" s="18">
        <v>96566346</v>
      </c>
      <c r="D54" s="18"/>
      <c r="E54" s="18">
        <v>113589511</v>
      </c>
      <c r="F54" s="18"/>
      <c r="G54" s="18">
        <v>100597686</v>
      </c>
      <c r="H54" s="18"/>
      <c r="I54" s="18">
        <v>104628879</v>
      </c>
      <c r="J54" s="18"/>
      <c r="K54" s="24"/>
    </row>
    <row r="55" spans="1:11" ht="18" customHeight="1">
      <c r="A55" s="1" t="s">
        <v>240</v>
      </c>
      <c r="C55" s="18">
        <v>2464535</v>
      </c>
      <c r="D55" s="18"/>
      <c r="E55" s="18">
        <v>3050902</v>
      </c>
      <c r="F55" s="18"/>
      <c r="G55" s="18">
        <v>2727435</v>
      </c>
      <c r="H55" s="18"/>
      <c r="I55" s="18">
        <v>2673979</v>
      </c>
      <c r="K55" s="24"/>
    </row>
    <row r="56" spans="1:11" ht="18" customHeight="1">
      <c r="A56" s="1" t="s">
        <v>241</v>
      </c>
      <c r="C56" s="18">
        <v>6490401</v>
      </c>
      <c r="D56" s="18"/>
      <c r="E56" s="18">
        <v>6345536</v>
      </c>
      <c r="F56" s="18"/>
      <c r="G56" s="18">
        <v>15983338</v>
      </c>
      <c r="H56" s="18"/>
      <c r="I56" s="18">
        <v>10566825</v>
      </c>
      <c r="K56" s="24"/>
    </row>
    <row r="57" spans="1:11" s="16" customFormat="1" ht="17.25" customHeight="1">
      <c r="A57" s="16" t="s">
        <v>242</v>
      </c>
      <c r="C57" s="17">
        <v>17914946</v>
      </c>
      <c r="D57" s="17"/>
      <c r="E57" s="17">
        <v>-3071082</v>
      </c>
      <c r="F57" s="17"/>
      <c r="G57" s="17">
        <v>2779790</v>
      </c>
      <c r="H57" s="17"/>
      <c r="I57" s="17">
        <f>I60-SUM(I54:I56)</f>
        <v>2366026</v>
      </c>
      <c r="K57" s="25"/>
    </row>
    <row r="58" spans="1:11" hidden="1">
      <c r="A58" s="16" t="s">
        <v>246</v>
      </c>
      <c r="C58" s="22">
        <f>SUM(C54:C57)</f>
        <v>123436228</v>
      </c>
      <c r="D58" s="18"/>
      <c r="E58" s="22">
        <f>SUM(E54:E57)</f>
        <v>119914867</v>
      </c>
      <c r="F58" s="18"/>
      <c r="G58" s="22">
        <f>SUM(G54:G57)</f>
        <v>122088249</v>
      </c>
      <c r="H58" s="18"/>
      <c r="I58" s="22">
        <f>SUM(I54:I57)</f>
        <v>120235709</v>
      </c>
      <c r="K58" s="24"/>
    </row>
    <row r="59" spans="1:11" hidden="1">
      <c r="C59" s="18"/>
      <c r="D59" s="18"/>
      <c r="E59" s="18"/>
      <c r="F59" s="18"/>
      <c r="G59" s="18"/>
      <c r="H59" s="18"/>
      <c r="I59" s="18"/>
      <c r="J59" s="18"/>
      <c r="K59" s="18"/>
    </row>
    <row r="60" spans="1:11" hidden="1">
      <c r="C60" s="36">
        <f>(SUM(C21:C25)+C29-C43+C49)</f>
        <v>123436228</v>
      </c>
      <c r="D60" s="36"/>
      <c r="E60" s="36">
        <f>SUM(E21:E24)+E29-E43</f>
        <v>119914867</v>
      </c>
      <c r="F60" s="36"/>
      <c r="G60" s="36">
        <f>(SUM(G21:G24)+G29-G43)</f>
        <v>122088249</v>
      </c>
      <c r="H60" s="36"/>
      <c r="I60" s="36">
        <f>I27+I29-I43</f>
        <v>120235709</v>
      </c>
    </row>
    <row r="61" spans="1:11" s="8" customFormat="1" ht="13.2"/>
    <row r="62" spans="1:11" s="8" customFormat="1" ht="13.2"/>
    <row r="63" spans="1:11" s="8" customFormat="1" ht="13.2"/>
    <row r="64" spans="1:11" s="8" customFormat="1" ht="13.2"/>
    <row r="65" spans="1:1" s="8" customFormat="1" ht="13.2"/>
    <row r="66" spans="1:1" s="8" customFormat="1" ht="13.2"/>
    <row r="67" spans="1:1" s="8" customFormat="1" ht="13.2"/>
    <row r="68" spans="1:1" s="8" customFormat="1" ht="13.2"/>
    <row r="69" spans="1:1" s="8" customFormat="1" ht="13.2"/>
    <row r="70" spans="1:1" s="8" customFormat="1" ht="13.2"/>
    <row r="71" spans="1:1" s="8" customFormat="1" ht="13.2"/>
    <row r="72" spans="1:1" ht="10.5" customHeight="1">
      <c r="A72" s="40" t="s">
        <v>284</v>
      </c>
    </row>
    <row r="73" spans="1:1" ht="10.5" customHeight="1">
      <c r="A73" s="40" t="s">
        <v>285</v>
      </c>
    </row>
    <row r="74" spans="1:1" ht="10.5" customHeight="1">
      <c r="A74" s="40"/>
    </row>
    <row r="75" spans="1:1" ht="10.5" customHeight="1">
      <c r="A75" s="40"/>
    </row>
    <row r="76" spans="1:1" ht="10.5" customHeight="1">
      <c r="A76" s="40"/>
    </row>
    <row r="77" spans="1:1" ht="10.5" customHeight="1">
      <c r="A77" s="40"/>
    </row>
    <row r="78" spans="1:1" ht="10.5" customHeight="1">
      <c r="A78" s="40"/>
    </row>
    <row r="79" spans="1:1" ht="10.5" customHeight="1">
      <c r="A79" s="40"/>
    </row>
    <row r="80" spans="1:1" ht="10.5" customHeight="1">
      <c r="A80" s="40"/>
    </row>
    <row r="81" spans="1:1" ht="10.5" customHeight="1">
      <c r="A81" s="40"/>
    </row>
    <row r="82" spans="1:1" ht="10.5" customHeight="1"/>
  </sheetData>
  <phoneticPr fontId="9" type="noConversion"/>
  <printOptions horizontalCentered="1"/>
  <pageMargins left="0.25" right="0.25" top="0.52416666666666667" bottom="0.28520833333333334" header="0.3" footer="0.3"/>
  <pageSetup scale="74" orientation="portrait" r:id="rId1"/>
  <headerFooter alignWithMargins="0">
    <oddFooter>&amp;L&amp;"Times New Roman,Regular"&amp;7
&amp;C&amp;"Times New Roman,Regular"&amp;12&amp;P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9" enableFormatConditionsCalculation="0">
    <tabColor theme="6" tint="-0.499984740745262"/>
  </sheetPr>
  <dimension ref="A1:O73"/>
  <sheetViews>
    <sheetView view="pageLayout" zoomScaleNormal="75" workbookViewId="0">
      <selection activeCell="I70" sqref="I70:K70"/>
    </sheetView>
  </sheetViews>
  <sheetFormatPr defaultColWidth="9.109375" defaultRowHeight="15.6"/>
  <cols>
    <col min="1" max="1" width="38.6640625" style="1" customWidth="1"/>
    <col min="2" max="2" width="1.6640625" style="1" customWidth="1"/>
    <col min="3" max="3" width="14.6640625" style="1" hidden="1" customWidth="1"/>
    <col min="4" max="4" width="1.6640625" style="1" hidden="1" customWidth="1"/>
    <col min="5" max="5" width="14.6640625" style="1" hidden="1" customWidth="1"/>
    <col min="6" max="6" width="1.6640625" style="1" hidden="1" customWidth="1"/>
    <col min="7" max="7" width="14.6640625" style="1" hidden="1" customWidth="1"/>
    <col min="8" max="8" width="1.6640625" style="1" hidden="1" customWidth="1"/>
    <col min="9" max="9" width="14.88671875" style="1" customWidth="1"/>
    <col min="10" max="10" width="1.6640625" style="1" customWidth="1"/>
    <col min="11" max="11" width="14.88671875" style="1" customWidth="1"/>
    <col min="12" max="12" width="1.6640625" style="1" customWidth="1"/>
    <col min="13" max="13" width="14.88671875" style="1" customWidth="1"/>
    <col min="14" max="14" width="1.6640625" style="1" customWidth="1"/>
    <col min="15" max="15" width="14.6640625" style="1" hidden="1" customWidth="1"/>
    <col min="16" max="16384" width="9.109375" style="1"/>
  </cols>
  <sheetData>
    <row r="1" spans="1:15" ht="22.8">
      <c r="A1" s="33" t="s">
        <v>27</v>
      </c>
      <c r="B1" s="30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17.399999999999999">
      <c r="A3" s="26" t="s">
        <v>28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5" spans="1:15" s="8" customFormat="1" ht="13.2">
      <c r="C5" s="13" t="s">
        <v>43</v>
      </c>
      <c r="D5" s="13"/>
      <c r="E5" s="13" t="s">
        <v>275</v>
      </c>
      <c r="F5" s="13"/>
      <c r="G5" s="13" t="s">
        <v>276</v>
      </c>
      <c r="H5" s="13"/>
      <c r="I5" s="13" t="s">
        <v>279</v>
      </c>
      <c r="J5" s="13"/>
      <c r="K5" s="13"/>
      <c r="L5" s="13"/>
      <c r="M5" s="13" t="s">
        <v>283</v>
      </c>
      <c r="N5" s="13"/>
      <c r="O5" s="13" t="s">
        <v>44</v>
      </c>
    </row>
    <row r="6" spans="1:15" s="8" customFormat="1" ht="13.2">
      <c r="C6" s="13"/>
      <c r="D6" s="13"/>
      <c r="E6" s="13"/>
      <c r="F6" s="13"/>
      <c r="G6" s="13"/>
      <c r="H6" s="13"/>
      <c r="I6" s="13" t="s">
        <v>280</v>
      </c>
      <c r="J6" s="13"/>
      <c r="K6" s="13" t="s">
        <v>282</v>
      </c>
      <c r="L6" s="13"/>
      <c r="M6" s="13" t="s">
        <v>280</v>
      </c>
      <c r="N6" s="13"/>
      <c r="O6" s="13"/>
    </row>
    <row r="7" spans="1:15" s="8" customFormat="1" ht="13.2">
      <c r="A7" s="14" t="s">
        <v>45</v>
      </c>
      <c r="B7" s="14"/>
      <c r="C7" s="15" t="s">
        <v>277</v>
      </c>
      <c r="D7" s="15"/>
      <c r="E7" s="15" t="s">
        <v>46</v>
      </c>
      <c r="F7" s="15"/>
      <c r="G7" s="15" t="s">
        <v>224</v>
      </c>
      <c r="H7" s="15"/>
      <c r="I7" s="15" t="s">
        <v>281</v>
      </c>
      <c r="J7" s="15"/>
      <c r="K7" s="15" t="s">
        <v>281</v>
      </c>
      <c r="L7" s="15"/>
      <c r="M7" s="15" t="s">
        <v>281</v>
      </c>
      <c r="N7" s="15"/>
      <c r="O7" s="15">
        <v>2010</v>
      </c>
    </row>
    <row r="8" spans="1:15" s="16" customFormat="1" ht="21" customHeight="1">
      <c r="A8" s="16" t="s">
        <v>238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5" ht="18" customHeight="1">
      <c r="A9" s="1" t="s">
        <v>239</v>
      </c>
      <c r="C9" s="18">
        <v>15219996</v>
      </c>
      <c r="D9" s="18"/>
      <c r="E9" s="18">
        <v>16272891</v>
      </c>
      <c r="F9" s="18"/>
      <c r="G9" s="18">
        <f>C67</f>
        <v>17876824</v>
      </c>
      <c r="H9" s="18"/>
      <c r="I9" s="18">
        <f>G67</f>
        <v>19990164</v>
      </c>
      <c r="J9" s="18"/>
      <c r="K9" s="18">
        <v>0</v>
      </c>
      <c r="L9" s="18"/>
      <c r="M9" s="18">
        <f>I9+K9</f>
        <v>19990164</v>
      </c>
      <c r="N9" s="18"/>
      <c r="O9" s="18"/>
    </row>
    <row r="10" spans="1:15" ht="18" customHeight="1">
      <c r="A10" s="1" t="s">
        <v>240</v>
      </c>
      <c r="C10" s="18">
        <v>1831538</v>
      </c>
      <c r="D10" s="18"/>
      <c r="E10" s="18">
        <v>2541507</v>
      </c>
      <c r="F10" s="18"/>
      <c r="G10" s="18">
        <f>C68</f>
        <v>1831538</v>
      </c>
      <c r="H10" s="18"/>
      <c r="I10" s="18">
        <f>G68</f>
        <v>2094438</v>
      </c>
      <c r="J10" s="18"/>
      <c r="K10" s="18">
        <v>0</v>
      </c>
      <c r="L10" s="18"/>
      <c r="M10" s="18">
        <f>I10+K10</f>
        <v>2094438</v>
      </c>
      <c r="N10" s="18"/>
      <c r="O10" s="18"/>
    </row>
    <row r="11" spans="1:15" ht="18" customHeight="1">
      <c r="A11" s="1" t="s">
        <v>241</v>
      </c>
      <c r="C11" s="18">
        <v>4264654</v>
      </c>
      <c r="D11" s="18"/>
      <c r="E11" s="18">
        <v>5337879</v>
      </c>
      <c r="F11" s="18"/>
      <c r="G11" s="18">
        <f>C69</f>
        <v>4264654</v>
      </c>
      <c r="H11" s="18"/>
      <c r="I11" s="18">
        <f>G69</f>
        <v>11957591</v>
      </c>
      <c r="J11" s="18"/>
      <c r="K11" s="18">
        <v>0</v>
      </c>
      <c r="L11" s="18"/>
      <c r="M11" s="18">
        <f>I11+K11</f>
        <v>11957591</v>
      </c>
      <c r="N11" s="18"/>
      <c r="O11" s="18"/>
    </row>
    <row r="12" spans="1:15" s="16" customFormat="1" ht="18" customHeight="1">
      <c r="A12" s="16" t="s">
        <v>242</v>
      </c>
      <c r="C12" s="17">
        <v>6689342</v>
      </c>
      <c r="D12" s="17"/>
      <c r="E12" s="17">
        <v>12699696</v>
      </c>
      <c r="F12" s="17"/>
      <c r="G12" s="17">
        <f>C70</f>
        <v>13818402</v>
      </c>
      <c r="H12" s="17"/>
      <c r="I12" s="17">
        <f>G70</f>
        <v>4027164</v>
      </c>
      <c r="J12" s="17"/>
      <c r="K12" s="17">
        <v>0</v>
      </c>
      <c r="L12" s="17"/>
      <c r="M12" s="17">
        <f>I12+K12</f>
        <v>4027164</v>
      </c>
      <c r="N12" s="17"/>
      <c r="O12" s="17"/>
    </row>
    <row r="13" spans="1:15" s="16" customFormat="1" ht="18" hidden="1" customHeight="1">
      <c r="A13" s="16" t="s">
        <v>263</v>
      </c>
      <c r="C13" s="17">
        <v>0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5" s="16" customFormat="1" hidden="1">
      <c r="A14" s="16" t="s">
        <v>243</v>
      </c>
      <c r="C14" s="21">
        <f>SUM(C9:C13)</f>
        <v>28005530</v>
      </c>
      <c r="D14" s="17"/>
      <c r="E14" s="21">
        <f>SUM(E9:E13)</f>
        <v>36851973</v>
      </c>
      <c r="F14" s="17"/>
      <c r="G14" s="21">
        <f>SUM(G9:G12)</f>
        <v>37791418</v>
      </c>
      <c r="H14" s="17"/>
      <c r="I14" s="18">
        <f>G71</f>
        <v>38069357</v>
      </c>
      <c r="J14" s="17"/>
      <c r="K14" s="18"/>
      <c r="L14" s="17"/>
      <c r="M14" s="18">
        <f>SUM(M9:M12)</f>
        <v>38069357</v>
      </c>
      <c r="N14" s="17"/>
      <c r="O14" s="21">
        <f>SUM(O9:O12)</f>
        <v>0</v>
      </c>
    </row>
    <row r="15" spans="1:15" ht="12" customHeight="1"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15" s="16" customFormat="1">
      <c r="A16" s="16" t="s">
        <v>11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spans="1:15" ht="8.1" customHeight="1"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r="18" spans="1:15">
      <c r="A18" s="1" t="s">
        <v>49</v>
      </c>
      <c r="C18" s="18"/>
      <c r="D18" s="18"/>
      <c r="E18" s="18">
        <v>100</v>
      </c>
      <c r="F18" s="18"/>
      <c r="G18" s="18">
        <v>100</v>
      </c>
      <c r="H18" s="18"/>
      <c r="I18" s="18">
        <v>100</v>
      </c>
      <c r="J18" s="18"/>
      <c r="K18" s="18">
        <v>0</v>
      </c>
      <c r="L18" s="18"/>
      <c r="M18" s="18">
        <f>I18+K18</f>
        <v>100</v>
      </c>
      <c r="N18" s="18"/>
      <c r="O18" s="18">
        <f t="shared" ref="O18:O40" si="0">I18-G18</f>
        <v>0</v>
      </c>
    </row>
    <row r="19" spans="1:15">
      <c r="A19" s="1" t="s">
        <v>267</v>
      </c>
      <c r="C19" s="18"/>
      <c r="D19" s="18"/>
      <c r="E19" s="18">
        <v>359788</v>
      </c>
      <c r="F19" s="18"/>
      <c r="G19" s="18">
        <v>177752</v>
      </c>
      <c r="H19" s="18"/>
      <c r="I19" s="18">
        <v>221247</v>
      </c>
      <c r="J19" s="18"/>
      <c r="K19" s="18">
        <v>0</v>
      </c>
      <c r="L19" s="18"/>
      <c r="M19" s="18">
        <f t="shared" ref="M19:M40" si="1">I19+K19</f>
        <v>221247</v>
      </c>
      <c r="N19" s="18"/>
      <c r="O19" s="18">
        <f t="shared" si="0"/>
        <v>43495</v>
      </c>
    </row>
    <row r="20" spans="1:15">
      <c r="A20" s="1" t="s">
        <v>50</v>
      </c>
      <c r="C20" s="18">
        <v>7426</v>
      </c>
      <c r="D20" s="18"/>
      <c r="E20" s="18">
        <v>6500</v>
      </c>
      <c r="F20" s="18"/>
      <c r="G20" s="18">
        <v>6500</v>
      </c>
      <c r="H20" s="18"/>
      <c r="I20" s="18">
        <v>6500</v>
      </c>
      <c r="J20" s="18"/>
      <c r="K20" s="18">
        <v>0</v>
      </c>
      <c r="L20" s="18"/>
      <c r="M20" s="18">
        <f t="shared" si="1"/>
        <v>6500</v>
      </c>
      <c r="N20" s="18"/>
      <c r="O20" s="18">
        <f t="shared" si="0"/>
        <v>0</v>
      </c>
    </row>
    <row r="21" spans="1:15" hidden="1">
      <c r="A21" s="1" t="s">
        <v>264</v>
      </c>
      <c r="C21" s="18"/>
      <c r="D21" s="18"/>
      <c r="E21" s="18">
        <v>140000</v>
      </c>
      <c r="F21" s="18"/>
      <c r="G21" s="18">
        <v>315000</v>
      </c>
      <c r="H21" s="18"/>
      <c r="I21" s="18">
        <v>0</v>
      </c>
      <c r="J21" s="18"/>
      <c r="K21" s="18">
        <v>0</v>
      </c>
      <c r="L21" s="18"/>
      <c r="M21" s="18">
        <f t="shared" si="1"/>
        <v>0</v>
      </c>
      <c r="N21" s="18"/>
      <c r="O21" s="18">
        <f t="shared" si="0"/>
        <v>-315000</v>
      </c>
    </row>
    <row r="22" spans="1:15" hidden="1">
      <c r="A22" s="1" t="s">
        <v>225</v>
      </c>
      <c r="C22" s="18"/>
      <c r="D22" s="18"/>
      <c r="E22" s="18">
        <v>0</v>
      </c>
      <c r="F22" s="18"/>
      <c r="G22" s="18"/>
      <c r="H22" s="18"/>
      <c r="I22" s="18"/>
      <c r="J22" s="18"/>
      <c r="K22" s="18"/>
      <c r="L22" s="18"/>
      <c r="M22" s="18">
        <f t="shared" si="1"/>
        <v>0</v>
      </c>
      <c r="N22" s="18"/>
      <c r="O22" s="18">
        <f t="shared" si="0"/>
        <v>0</v>
      </c>
    </row>
    <row r="23" spans="1:15" hidden="1">
      <c r="A23" s="1" t="s">
        <v>268</v>
      </c>
      <c r="C23" s="18">
        <v>142800</v>
      </c>
      <c r="D23" s="18"/>
      <c r="E23" s="18">
        <v>0</v>
      </c>
      <c r="F23" s="18"/>
      <c r="G23" s="18">
        <v>0</v>
      </c>
      <c r="H23" s="18"/>
      <c r="I23" s="18">
        <v>0</v>
      </c>
      <c r="J23" s="18"/>
      <c r="K23" s="18">
        <v>0</v>
      </c>
      <c r="L23" s="18"/>
      <c r="M23" s="18">
        <f t="shared" si="1"/>
        <v>0</v>
      </c>
      <c r="N23" s="18"/>
      <c r="O23" s="18">
        <f t="shared" si="0"/>
        <v>0</v>
      </c>
    </row>
    <row r="24" spans="1:15" hidden="1">
      <c r="A24" s="1" t="s">
        <v>272</v>
      </c>
      <c r="C24" s="18"/>
      <c r="D24" s="18"/>
      <c r="E24" s="18">
        <v>135714</v>
      </c>
      <c r="F24" s="18"/>
      <c r="G24" s="18">
        <v>135714</v>
      </c>
      <c r="H24" s="18"/>
      <c r="I24" s="18">
        <v>0</v>
      </c>
      <c r="J24" s="18"/>
      <c r="K24" s="18">
        <v>0</v>
      </c>
      <c r="L24" s="18"/>
      <c r="M24" s="18">
        <f t="shared" si="1"/>
        <v>0</v>
      </c>
      <c r="N24" s="18"/>
      <c r="O24" s="18">
        <f t="shared" si="0"/>
        <v>-135714</v>
      </c>
    </row>
    <row r="25" spans="1:15">
      <c r="A25" s="1" t="s">
        <v>51</v>
      </c>
      <c r="C25" s="18">
        <f>10137981-7426-236232-23</f>
        <v>9894300</v>
      </c>
      <c r="D25" s="18"/>
      <c r="E25" s="18">
        <v>10167561</v>
      </c>
      <c r="F25" s="18"/>
      <c r="G25" s="18">
        <v>9924796</v>
      </c>
      <c r="H25" s="18"/>
      <c r="I25" s="18">
        <v>9954873</v>
      </c>
      <c r="J25" s="18"/>
      <c r="K25" s="18">
        <v>0</v>
      </c>
      <c r="L25" s="18"/>
      <c r="M25" s="18">
        <f t="shared" si="1"/>
        <v>9954873</v>
      </c>
      <c r="N25" s="18"/>
      <c r="O25" s="18">
        <f t="shared" si="0"/>
        <v>30077</v>
      </c>
    </row>
    <row r="26" spans="1:15">
      <c r="A26" s="1" t="s">
        <v>52</v>
      </c>
      <c r="C26" s="18">
        <v>71840</v>
      </c>
      <c r="D26" s="18"/>
      <c r="E26" s="18">
        <v>56000</v>
      </c>
      <c r="F26" s="18"/>
      <c r="G26" s="18">
        <v>53375</v>
      </c>
      <c r="H26" s="18"/>
      <c r="I26" s="18">
        <v>44125</v>
      </c>
      <c r="J26" s="18"/>
      <c r="K26" s="18">
        <v>0</v>
      </c>
      <c r="L26" s="18"/>
      <c r="M26" s="18">
        <f t="shared" si="1"/>
        <v>44125</v>
      </c>
      <c r="N26" s="18"/>
      <c r="O26" s="18">
        <f t="shared" si="0"/>
        <v>-9250</v>
      </c>
    </row>
    <row r="27" spans="1:15">
      <c r="A27" s="1" t="s">
        <v>53</v>
      </c>
      <c r="C27" s="18">
        <v>124930</v>
      </c>
      <c r="D27" s="18"/>
      <c r="E27" s="18">
        <v>124625</v>
      </c>
      <c r="F27" s="18"/>
      <c r="G27" s="18">
        <v>124625</v>
      </c>
      <c r="H27" s="18"/>
      <c r="I27" s="18">
        <v>124625</v>
      </c>
      <c r="J27" s="18"/>
      <c r="K27" s="18">
        <v>0</v>
      </c>
      <c r="L27" s="18"/>
      <c r="M27" s="18">
        <f t="shared" si="1"/>
        <v>124625</v>
      </c>
      <c r="N27" s="18"/>
      <c r="O27" s="18">
        <f t="shared" si="0"/>
        <v>0</v>
      </c>
    </row>
    <row r="28" spans="1:15">
      <c r="A28" s="1" t="s">
        <v>54</v>
      </c>
      <c r="C28" s="18">
        <v>480102</v>
      </c>
      <c r="D28" s="18"/>
      <c r="E28" s="18">
        <v>443000</v>
      </c>
      <c r="F28" s="18"/>
      <c r="G28" s="18">
        <v>450000</v>
      </c>
      <c r="H28" s="18"/>
      <c r="I28" s="18">
        <v>450000</v>
      </c>
      <c r="J28" s="18"/>
      <c r="K28" s="18">
        <v>0</v>
      </c>
      <c r="L28" s="18"/>
      <c r="M28" s="18">
        <f t="shared" si="1"/>
        <v>450000</v>
      </c>
      <c r="N28" s="18"/>
      <c r="O28" s="18">
        <f t="shared" si="0"/>
        <v>0</v>
      </c>
    </row>
    <row r="29" spans="1:15">
      <c r="A29" s="1" t="s">
        <v>55</v>
      </c>
      <c r="C29" s="18">
        <v>236232</v>
      </c>
      <c r="D29" s="18"/>
      <c r="E29" s="18">
        <v>235900</v>
      </c>
      <c r="F29" s="18"/>
      <c r="G29" s="18">
        <v>235900</v>
      </c>
      <c r="H29" s="18"/>
      <c r="I29" s="18">
        <v>235900</v>
      </c>
      <c r="J29" s="18"/>
      <c r="K29" s="18">
        <v>0</v>
      </c>
      <c r="L29" s="18"/>
      <c r="M29" s="18">
        <f t="shared" si="1"/>
        <v>235900</v>
      </c>
      <c r="N29" s="18"/>
      <c r="O29" s="18">
        <f t="shared" si="0"/>
        <v>0</v>
      </c>
    </row>
    <row r="30" spans="1:15">
      <c r="A30" s="1" t="s">
        <v>56</v>
      </c>
      <c r="C30" s="18">
        <v>39862</v>
      </c>
      <c r="D30" s="18"/>
      <c r="E30" s="18">
        <v>29500</v>
      </c>
      <c r="F30" s="18"/>
      <c r="G30" s="18">
        <v>29500</v>
      </c>
      <c r="H30" s="18"/>
      <c r="I30" s="18">
        <v>29500</v>
      </c>
      <c r="J30" s="18"/>
      <c r="K30" s="18">
        <v>0</v>
      </c>
      <c r="L30" s="18"/>
      <c r="M30" s="18">
        <f t="shared" si="1"/>
        <v>29500</v>
      </c>
      <c r="N30" s="18"/>
      <c r="O30" s="18">
        <f t="shared" si="0"/>
        <v>0</v>
      </c>
    </row>
    <row r="31" spans="1:15">
      <c r="A31" s="1" t="s">
        <v>47</v>
      </c>
      <c r="C31" s="18">
        <v>410894</v>
      </c>
      <c r="D31" s="18"/>
      <c r="E31" s="18">
        <v>152900</v>
      </c>
      <c r="F31" s="18"/>
      <c r="G31" s="18">
        <v>25500</v>
      </c>
      <c r="H31" s="18"/>
      <c r="I31" s="18">
        <v>23750</v>
      </c>
      <c r="J31" s="18"/>
      <c r="K31" s="18">
        <v>0</v>
      </c>
      <c r="L31" s="18"/>
      <c r="M31" s="18">
        <f t="shared" si="1"/>
        <v>23750</v>
      </c>
      <c r="N31" s="18"/>
      <c r="O31" s="18">
        <f t="shared" si="0"/>
        <v>-1750</v>
      </c>
    </row>
    <row r="32" spans="1:15" hidden="1">
      <c r="A32" s="1" t="s">
        <v>221</v>
      </c>
      <c r="C32" s="18"/>
      <c r="D32" s="18"/>
      <c r="E32" s="18">
        <v>0</v>
      </c>
      <c r="F32" s="18"/>
      <c r="G32" s="35"/>
      <c r="H32" s="18"/>
      <c r="I32" s="35"/>
      <c r="J32" s="18"/>
      <c r="K32" s="35"/>
      <c r="L32" s="18"/>
      <c r="M32" s="18">
        <f t="shared" si="1"/>
        <v>0</v>
      </c>
      <c r="N32" s="18"/>
      <c r="O32" s="18">
        <f t="shared" si="0"/>
        <v>0</v>
      </c>
    </row>
    <row r="33" spans="1:15" hidden="1">
      <c r="A33" s="1" t="s">
        <v>222</v>
      </c>
      <c r="C33" s="18"/>
      <c r="D33" s="18"/>
      <c r="E33" s="18">
        <v>0</v>
      </c>
      <c r="F33" s="18"/>
      <c r="G33" s="35"/>
      <c r="H33" s="18"/>
      <c r="I33" s="35"/>
      <c r="J33" s="18"/>
      <c r="K33" s="35"/>
      <c r="L33" s="18"/>
      <c r="M33" s="18">
        <f t="shared" si="1"/>
        <v>0</v>
      </c>
      <c r="N33" s="18"/>
      <c r="O33" s="18">
        <f t="shared" si="0"/>
        <v>0</v>
      </c>
    </row>
    <row r="34" spans="1:15">
      <c r="A34" s="1" t="s">
        <v>48</v>
      </c>
      <c r="C34" s="18">
        <v>0</v>
      </c>
      <c r="D34" s="18"/>
      <c r="E34" s="18">
        <v>5000</v>
      </c>
      <c r="F34" s="18"/>
      <c r="G34" s="18">
        <v>30000</v>
      </c>
      <c r="H34" s="18"/>
      <c r="I34" s="18">
        <v>5000</v>
      </c>
      <c r="J34" s="18"/>
      <c r="K34" s="18">
        <v>0</v>
      </c>
      <c r="L34" s="18"/>
      <c r="M34" s="18">
        <f t="shared" si="1"/>
        <v>5000</v>
      </c>
      <c r="N34" s="18"/>
      <c r="O34" s="18">
        <f t="shared" si="0"/>
        <v>-25000</v>
      </c>
    </row>
    <row r="35" spans="1:15">
      <c r="A35" s="1" t="s">
        <v>57</v>
      </c>
      <c r="C35" s="18">
        <v>177767</v>
      </c>
      <c r="D35" s="18"/>
      <c r="E35" s="18">
        <v>2000</v>
      </c>
      <c r="F35" s="18"/>
      <c r="G35" s="18">
        <v>247000</v>
      </c>
      <c r="H35" s="18"/>
      <c r="I35" s="18">
        <v>2000</v>
      </c>
      <c r="J35" s="18"/>
      <c r="K35" s="18">
        <v>0</v>
      </c>
      <c r="L35" s="18"/>
      <c r="M35" s="18">
        <f t="shared" si="1"/>
        <v>2000</v>
      </c>
      <c r="N35" s="18"/>
      <c r="O35" s="18">
        <f t="shared" si="0"/>
        <v>-245000</v>
      </c>
    </row>
    <row r="36" spans="1:15" hidden="1">
      <c r="A36" s="1" t="s">
        <v>222</v>
      </c>
      <c r="C36" s="18">
        <v>0</v>
      </c>
      <c r="D36" s="18"/>
      <c r="E36" s="18">
        <v>0</v>
      </c>
      <c r="F36" s="18"/>
      <c r="G36" s="18">
        <v>0</v>
      </c>
      <c r="H36" s="18"/>
      <c r="I36" s="18">
        <v>0</v>
      </c>
      <c r="J36" s="18"/>
      <c r="K36" s="18"/>
      <c r="L36" s="18"/>
      <c r="M36" s="18">
        <f t="shared" si="1"/>
        <v>0</v>
      </c>
      <c r="N36" s="18"/>
      <c r="O36" s="18">
        <f t="shared" si="0"/>
        <v>0</v>
      </c>
    </row>
    <row r="37" spans="1:15" hidden="1">
      <c r="A37" s="1" t="s">
        <v>269</v>
      </c>
      <c r="C37" s="18">
        <v>5500</v>
      </c>
      <c r="D37" s="18"/>
      <c r="E37" s="18">
        <v>0</v>
      </c>
      <c r="F37" s="18"/>
      <c r="G37" s="18">
        <v>0</v>
      </c>
      <c r="H37" s="18"/>
      <c r="I37" s="18">
        <v>0</v>
      </c>
      <c r="J37" s="18"/>
      <c r="K37" s="18">
        <v>0</v>
      </c>
      <c r="L37" s="18"/>
      <c r="M37" s="18">
        <f t="shared" si="1"/>
        <v>0</v>
      </c>
      <c r="N37" s="18"/>
      <c r="O37" s="18">
        <f t="shared" si="0"/>
        <v>0</v>
      </c>
    </row>
    <row r="38" spans="1:15" hidden="1">
      <c r="A38" s="1" t="s">
        <v>265</v>
      </c>
      <c r="C38" s="18"/>
      <c r="D38" s="18"/>
      <c r="E38" s="18">
        <v>0</v>
      </c>
      <c r="F38" s="18"/>
      <c r="G38" s="18"/>
      <c r="H38" s="18"/>
      <c r="I38" s="18"/>
      <c r="J38" s="18"/>
      <c r="K38" s="18"/>
      <c r="L38" s="18"/>
      <c r="M38" s="18">
        <f t="shared" si="1"/>
        <v>0</v>
      </c>
      <c r="N38" s="18"/>
      <c r="O38" s="18">
        <f t="shared" si="0"/>
        <v>0</v>
      </c>
    </row>
    <row r="39" spans="1:15" hidden="1">
      <c r="A39" s="1" t="s">
        <v>220</v>
      </c>
      <c r="C39" s="18">
        <v>8200000</v>
      </c>
      <c r="D39" s="18"/>
      <c r="E39" s="18">
        <v>0</v>
      </c>
      <c r="F39" s="18"/>
      <c r="G39" s="18">
        <v>0</v>
      </c>
      <c r="H39" s="18"/>
      <c r="I39" s="18">
        <v>0</v>
      </c>
      <c r="J39" s="18"/>
      <c r="K39" s="39">
        <v>0</v>
      </c>
      <c r="L39" s="18"/>
      <c r="M39" s="39">
        <f t="shared" si="1"/>
        <v>0</v>
      </c>
      <c r="N39" s="18"/>
      <c r="O39" s="18">
        <f t="shared" si="0"/>
        <v>0</v>
      </c>
    </row>
    <row r="40" spans="1:15" hidden="1">
      <c r="A40" s="28" t="s">
        <v>205</v>
      </c>
      <c r="B40" s="27"/>
      <c r="C40" s="18">
        <v>0</v>
      </c>
      <c r="D40" s="18"/>
      <c r="E40" s="18">
        <v>0</v>
      </c>
      <c r="F40" s="18"/>
      <c r="G40" s="18">
        <v>0</v>
      </c>
      <c r="H40" s="18"/>
      <c r="I40" s="18">
        <v>0</v>
      </c>
      <c r="J40" s="18"/>
      <c r="K40" s="18"/>
      <c r="L40" s="18"/>
      <c r="M40" s="18">
        <f t="shared" si="1"/>
        <v>0</v>
      </c>
      <c r="N40" s="18"/>
      <c r="O40" s="18">
        <f t="shared" si="0"/>
        <v>0</v>
      </c>
    </row>
    <row r="41" spans="1:15" s="16" customFormat="1">
      <c r="A41" s="16" t="s">
        <v>12</v>
      </c>
      <c r="C41" s="21">
        <f>SUM(C18:C40)</f>
        <v>19791653</v>
      </c>
      <c r="D41" s="17"/>
      <c r="E41" s="21">
        <f>SUM(E18:E40)</f>
        <v>11858588</v>
      </c>
      <c r="F41" s="17"/>
      <c r="G41" s="21">
        <f>SUM(G18:G40)</f>
        <v>11755762</v>
      </c>
      <c r="H41" s="17"/>
      <c r="I41" s="21">
        <f>SUM(I18:I40)</f>
        <v>11097620</v>
      </c>
      <c r="J41" s="17"/>
      <c r="K41" s="20">
        <f>SUM(K18:K39)</f>
        <v>0</v>
      </c>
      <c r="L41" s="17"/>
      <c r="M41" s="20">
        <f>SUM(M18:M40)</f>
        <v>11097620</v>
      </c>
      <c r="N41" s="17"/>
      <c r="O41" s="21">
        <f>SUM(O18:O40)</f>
        <v>-658142</v>
      </c>
    </row>
    <row r="42" spans="1:15" ht="8.1" customHeight="1"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  <row r="43" spans="1:15" ht="8.1" hidden="1" customHeight="1"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</row>
    <row r="44" spans="1:15" s="16" customFormat="1" hidden="1">
      <c r="A44" s="16" t="s">
        <v>2</v>
      </c>
      <c r="C44" s="23" t="e">
        <f>C41+#REF!</f>
        <v>#REF!</v>
      </c>
      <c r="D44" s="17"/>
      <c r="E44" s="23" t="e">
        <f>E41+#REF!</f>
        <v>#REF!</v>
      </c>
      <c r="F44" s="17"/>
      <c r="G44" s="23" t="e">
        <f>G41+#REF!</f>
        <v>#REF!</v>
      </c>
      <c r="H44" s="17"/>
      <c r="I44" s="23" t="e">
        <f>I41+#REF!</f>
        <v>#REF!</v>
      </c>
      <c r="J44" s="17"/>
      <c r="K44" s="20"/>
      <c r="L44" s="17"/>
      <c r="M44" s="20"/>
      <c r="N44" s="17"/>
      <c r="O44" s="23" t="e">
        <f>O41+#REF!</f>
        <v>#REF!</v>
      </c>
    </row>
    <row r="45" spans="1:15" ht="12" customHeight="1"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</row>
    <row r="46" spans="1:15">
      <c r="A46" s="16" t="s">
        <v>3</v>
      </c>
      <c r="B46" s="16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</row>
    <row r="47" spans="1:15" ht="8.1" customHeight="1"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</row>
    <row r="48" spans="1:15" ht="18" customHeight="1">
      <c r="A48" s="1" t="s">
        <v>4</v>
      </c>
      <c r="C48" s="18">
        <f>'430a'!C24+'430b'!C24+'430c'!C24+'430d'!C24+'430e'!C24</f>
        <v>4054656</v>
      </c>
      <c r="D48" s="18"/>
      <c r="E48" s="18">
        <f>'430a'!E24+'430b'!E24+'430c'!E24+'430d'!E24+'430e'!E24</f>
        <v>4612100</v>
      </c>
      <c r="F48" s="18"/>
      <c r="G48" s="18">
        <f>'430a'!G24+'430b'!G24+'430c'!G24+'430d'!G24+'430e'!G24</f>
        <v>4633010</v>
      </c>
      <c r="H48" s="18"/>
      <c r="I48" s="18">
        <f>'430a'!I24+'430b'!I24+'430c'!I24+'430d'!I24+'430e'!I24</f>
        <v>4823250</v>
      </c>
      <c r="J48" s="18"/>
      <c r="K48" s="18">
        <f>'430a'!K24+'430b'!K24+'430c'!K24+'430d'!K24+'430e'!K24</f>
        <v>0</v>
      </c>
      <c r="L48" s="18"/>
      <c r="M48" s="18">
        <f t="shared" ref="M48:M53" si="2">I48+K48</f>
        <v>4823250</v>
      </c>
      <c r="N48" s="18"/>
      <c r="O48" s="18">
        <f t="shared" ref="O48:O53" si="3">I48-G48</f>
        <v>190240</v>
      </c>
    </row>
    <row r="49" spans="1:15" ht="18" customHeight="1">
      <c r="A49" s="1" t="s">
        <v>5</v>
      </c>
      <c r="C49" s="18">
        <f>'430a'!C40+'430b'!C37+'430c'!C37+'430d'!C38+'430e'!C40</f>
        <v>1914367</v>
      </c>
      <c r="D49" s="18"/>
      <c r="E49" s="18">
        <f>'430a'!E40+'430b'!E37+'430c'!E37+'430d'!E38+'430e'!E40</f>
        <v>2497735</v>
      </c>
      <c r="F49" s="18"/>
      <c r="G49" s="18">
        <f>'430a'!G40+'430b'!G37+'430c'!G37+'430d'!G38+'430e'!G40</f>
        <v>2595679</v>
      </c>
      <c r="H49" s="18"/>
      <c r="I49" s="18">
        <f>'430a'!I40+'430b'!I37+'430c'!I37+'430d'!I38+'430e'!I40</f>
        <v>2299436</v>
      </c>
      <c r="J49" s="18"/>
      <c r="K49" s="18">
        <f>'430a'!K40+'430b'!K37+'430c'!K37+'430d'!K38+'430e'!K40</f>
        <v>-205000</v>
      </c>
      <c r="L49" s="18"/>
      <c r="M49" s="18">
        <f t="shared" si="2"/>
        <v>2094436</v>
      </c>
      <c r="N49" s="18"/>
      <c r="O49" s="18">
        <f t="shared" si="3"/>
        <v>-296243</v>
      </c>
    </row>
    <row r="50" spans="1:15" ht="18" customHeight="1">
      <c r="A50" s="1" t="s">
        <v>6</v>
      </c>
      <c r="C50" s="18">
        <f>'430a'!C52+'430b'!C45+'430c'!C49+'430d'!C54+'430e'!C56</f>
        <v>1150279</v>
      </c>
      <c r="D50" s="18"/>
      <c r="E50" s="18">
        <f>'430a'!E52+'430b'!E45+'430c'!E49+'430d'!E54+'430e'!E56</f>
        <v>1390070</v>
      </c>
      <c r="F50" s="18"/>
      <c r="G50" s="18">
        <f>'430a'!G52+'430b'!G45+'430c'!G49+'430d'!G54+'430e'!G56</f>
        <v>1350470</v>
      </c>
      <c r="H50" s="18"/>
      <c r="I50" s="18">
        <f>'430a'!I52+'430b'!I45+'430c'!I49+'430d'!I54+'430e'!I56</f>
        <v>1652898</v>
      </c>
      <c r="J50" s="18"/>
      <c r="K50" s="18">
        <f>'430a'!K52+'430b'!K45+'430c'!K49+'430d'!K54+'430e'!K56</f>
        <v>-94000</v>
      </c>
      <c r="L50" s="18"/>
      <c r="M50" s="18">
        <f t="shared" si="2"/>
        <v>1558898</v>
      </c>
      <c r="N50" s="18"/>
      <c r="O50" s="18">
        <f t="shared" si="3"/>
        <v>302428</v>
      </c>
    </row>
    <row r="51" spans="1:15" ht="18" customHeight="1">
      <c r="A51" s="1" t="s">
        <v>7</v>
      </c>
      <c r="C51" s="18">
        <f>'430a'!C69+'430b'!C52+'430c'!C56+'430d'!C67+'430e'!C69</f>
        <v>1320552</v>
      </c>
      <c r="D51" s="18"/>
      <c r="E51" s="18">
        <f>'430a'!E69+'430b'!E52+'430c'!E56+'430d'!E67+'430e'!E69</f>
        <v>1378084</v>
      </c>
      <c r="F51" s="18"/>
      <c r="G51" s="18">
        <f>'430a'!G69+'430b'!G52+'430c'!G56+'430d'!G67+'430e'!G69</f>
        <v>1378084</v>
      </c>
      <c r="H51" s="18"/>
      <c r="I51" s="18">
        <f>'430a'!I69+'430b'!I52+'430c'!I56+'430d'!I67+'430e'!I69</f>
        <v>1763084</v>
      </c>
      <c r="J51" s="18"/>
      <c r="K51" s="18">
        <f>'430a'!K69+'430b'!K52+'430c'!K56+'430d'!K67+'430e'!K69</f>
        <v>0</v>
      </c>
      <c r="L51" s="18"/>
      <c r="M51" s="18">
        <f t="shared" si="2"/>
        <v>1763084</v>
      </c>
      <c r="N51" s="18"/>
      <c r="O51" s="18">
        <f t="shared" si="3"/>
        <v>385000</v>
      </c>
    </row>
    <row r="52" spans="1:15" ht="18" customHeight="1">
      <c r="A52" s="1" t="s">
        <v>8</v>
      </c>
      <c r="C52" s="18">
        <f>'430a'!C75</f>
        <v>1453359</v>
      </c>
      <c r="D52" s="18"/>
      <c r="E52" s="18">
        <f>'430a'!E75</f>
        <v>1395580</v>
      </c>
      <c r="F52" s="18"/>
      <c r="G52" s="18">
        <f>'430a'!G75</f>
        <v>1395580</v>
      </c>
      <c r="H52" s="18"/>
      <c r="I52" s="18">
        <f>'430a'!I75</f>
        <v>1369180</v>
      </c>
      <c r="J52" s="18"/>
      <c r="K52" s="18">
        <f>'430a'!K75</f>
        <v>0</v>
      </c>
      <c r="L52" s="18"/>
      <c r="M52" s="18">
        <f t="shared" si="2"/>
        <v>1369180</v>
      </c>
      <c r="N52" s="18"/>
      <c r="O52" s="18">
        <f t="shared" si="3"/>
        <v>-26400</v>
      </c>
    </row>
    <row r="53" spans="1:15" ht="18" customHeight="1">
      <c r="A53" s="1" t="s">
        <v>9</v>
      </c>
      <c r="C53" s="18">
        <f>'430a'!C79</f>
        <v>112552</v>
      </c>
      <c r="D53" s="18"/>
      <c r="E53" s="18">
        <f>'430a'!E79</f>
        <v>125000</v>
      </c>
      <c r="F53" s="18"/>
      <c r="G53" s="18">
        <f>'430a'!G79</f>
        <v>125000</v>
      </c>
      <c r="H53" s="18"/>
      <c r="I53" s="18">
        <f>'430a'!I79</f>
        <v>125000</v>
      </c>
      <c r="J53" s="18"/>
      <c r="K53" s="38">
        <f>'430a'!K79</f>
        <v>0</v>
      </c>
      <c r="L53" s="18"/>
      <c r="M53" s="38">
        <f t="shared" si="2"/>
        <v>125000</v>
      </c>
      <c r="N53" s="18"/>
      <c r="O53" s="18">
        <f t="shared" si="3"/>
        <v>0</v>
      </c>
    </row>
    <row r="54" spans="1:15" ht="8.1" customHeight="1">
      <c r="C54" s="22"/>
      <c r="D54" s="18"/>
      <c r="E54" s="22"/>
      <c r="F54" s="18"/>
      <c r="G54" s="22"/>
      <c r="H54" s="18"/>
      <c r="I54" s="22"/>
      <c r="J54" s="18"/>
      <c r="K54" s="19"/>
      <c r="L54" s="18"/>
      <c r="M54" s="19"/>
      <c r="N54" s="18"/>
      <c r="O54" s="22"/>
    </row>
    <row r="55" spans="1:15" ht="8.1" customHeight="1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</row>
    <row r="56" spans="1:15" s="16" customFormat="1">
      <c r="A56" s="16" t="s">
        <v>10</v>
      </c>
      <c r="C56" s="23">
        <f>SUM(C48:C53)</f>
        <v>10005765</v>
      </c>
      <c r="D56" s="17"/>
      <c r="E56" s="23">
        <f>SUM(E48:E53)</f>
        <v>11398569</v>
      </c>
      <c r="F56" s="17"/>
      <c r="G56" s="23">
        <f>SUM(G48:G53)</f>
        <v>11477823</v>
      </c>
      <c r="H56" s="17"/>
      <c r="I56" s="23">
        <f>SUM(I48:I53)</f>
        <v>12032848</v>
      </c>
      <c r="J56" s="17"/>
      <c r="K56" s="23">
        <f>SUM(K48:K53)</f>
        <v>-299000</v>
      </c>
      <c r="L56" s="17"/>
      <c r="M56" s="23">
        <f>SUM(M48:M53)</f>
        <v>11733848</v>
      </c>
      <c r="N56" s="17"/>
      <c r="O56" s="23">
        <f>SUM(O48:O53)</f>
        <v>555025</v>
      </c>
    </row>
    <row r="57" spans="1:15" s="16" customFormat="1" ht="9.75" customHeight="1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</row>
    <row r="58" spans="1:15" s="16" customFormat="1" ht="6.75" customHeight="1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</row>
    <row r="59" spans="1:15" s="16" customFormat="1">
      <c r="A59" s="16" t="s">
        <v>213</v>
      </c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</row>
    <row r="60" spans="1:15" s="16" customFormat="1">
      <c r="A60" s="16" t="s">
        <v>214</v>
      </c>
      <c r="C60" s="17">
        <f>C41-C56</f>
        <v>9785888</v>
      </c>
      <c r="D60" s="17"/>
      <c r="E60" s="17">
        <f>E41-E56</f>
        <v>460019</v>
      </c>
      <c r="F60" s="17"/>
      <c r="G60" s="17">
        <f>G41-G56</f>
        <v>277939</v>
      </c>
      <c r="H60" s="17"/>
      <c r="I60" s="17">
        <f>I41-I56</f>
        <v>-935228</v>
      </c>
      <c r="J60" s="17"/>
      <c r="K60" s="17">
        <f>K41-K56</f>
        <v>299000</v>
      </c>
      <c r="L60" s="17"/>
      <c r="M60" s="17">
        <f>M41-M56</f>
        <v>-636228</v>
      </c>
      <c r="N60" s="17"/>
      <c r="O60" s="17">
        <f>SUM(I60-G60)</f>
        <v>-1213167</v>
      </c>
    </row>
    <row r="61" spans="1:15" ht="12" customHeight="1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</row>
    <row r="62" spans="1:15" s="16" customFormat="1">
      <c r="A62" s="16" t="s">
        <v>236</v>
      </c>
      <c r="C62" s="17">
        <v>0</v>
      </c>
      <c r="D62" s="17"/>
      <c r="E62" s="17">
        <v>0</v>
      </c>
      <c r="F62" s="17"/>
      <c r="G62" s="17">
        <v>0</v>
      </c>
      <c r="H62" s="17"/>
      <c r="I62" s="17">
        <v>0</v>
      </c>
      <c r="J62" s="17"/>
      <c r="K62" s="17">
        <v>0</v>
      </c>
      <c r="L62" s="17"/>
      <c r="M62" s="17">
        <v>0</v>
      </c>
      <c r="N62" s="17"/>
      <c r="O62" s="17">
        <f>SUM(I62-G62)</f>
        <v>0</v>
      </c>
    </row>
    <row r="63" spans="1:15" s="16" customFormat="1" ht="21.75" customHeight="1">
      <c r="A63" s="16" t="s">
        <v>237</v>
      </c>
      <c r="C63" s="21">
        <f>SUM(C60:C62)</f>
        <v>9785888</v>
      </c>
      <c r="D63" s="17"/>
      <c r="E63" s="21">
        <f>SUM(E60:E62)</f>
        <v>460019</v>
      </c>
      <c r="F63" s="17"/>
      <c r="G63" s="21">
        <f>SUM(G60:G62)</f>
        <v>277939</v>
      </c>
      <c r="H63" s="17"/>
      <c r="I63" s="21">
        <f>SUM(I60:I62)</f>
        <v>-935228</v>
      </c>
      <c r="J63" s="17"/>
      <c r="K63" s="21">
        <f>SUM(K60:K62)</f>
        <v>299000</v>
      </c>
      <c r="L63" s="17"/>
      <c r="M63" s="21">
        <f>SUM(M60:M62)</f>
        <v>-636228</v>
      </c>
      <c r="N63" s="17"/>
      <c r="O63" s="21">
        <f>SUM(O60:O62)</f>
        <v>-1213167</v>
      </c>
    </row>
    <row r="64" spans="1:15" ht="12" customHeight="1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</row>
    <row r="66" spans="1:15">
      <c r="A66" s="16" t="s">
        <v>244</v>
      </c>
    </row>
    <row r="67" spans="1:15" ht="18" customHeight="1">
      <c r="A67" s="1" t="s">
        <v>239</v>
      </c>
      <c r="C67" s="18">
        <v>17876824</v>
      </c>
      <c r="D67" s="18"/>
      <c r="E67" s="18">
        <v>27466798</v>
      </c>
      <c r="F67" s="18"/>
      <c r="G67" s="18">
        <v>19990164</v>
      </c>
      <c r="H67" s="18"/>
      <c r="I67" s="18">
        <v>30878357</v>
      </c>
      <c r="J67" s="18"/>
      <c r="K67" s="18">
        <v>0</v>
      </c>
      <c r="L67" s="18"/>
      <c r="M67" s="18">
        <f>I67+K67</f>
        <v>30878357</v>
      </c>
      <c r="N67" s="18"/>
      <c r="O67" s="24"/>
    </row>
    <row r="68" spans="1:15" ht="18" customHeight="1">
      <c r="A68" s="1" t="s">
        <v>240</v>
      </c>
      <c r="C68" s="18">
        <v>1831538</v>
      </c>
      <c r="D68" s="18"/>
      <c r="E68" s="18">
        <v>2446507</v>
      </c>
      <c r="F68" s="18"/>
      <c r="G68" s="18">
        <v>2094438</v>
      </c>
      <c r="H68" s="18"/>
      <c r="I68" s="18">
        <v>2111138</v>
      </c>
      <c r="K68" s="18">
        <v>0</v>
      </c>
      <c r="M68" s="18">
        <f>I68+K68</f>
        <v>2111138</v>
      </c>
      <c r="O68" s="24"/>
    </row>
    <row r="69" spans="1:15" ht="18" customHeight="1">
      <c r="A69" s="1" t="s">
        <v>241</v>
      </c>
      <c r="C69" s="18">
        <v>4264654</v>
      </c>
      <c r="D69" s="18"/>
      <c r="E69" s="18">
        <v>4111289</v>
      </c>
      <c r="F69" s="18"/>
      <c r="G69" s="18">
        <v>11957591</v>
      </c>
      <c r="H69" s="18"/>
      <c r="I69" s="18">
        <v>3602061</v>
      </c>
      <c r="K69" s="18">
        <v>0</v>
      </c>
      <c r="M69" s="18">
        <f>I69+K69</f>
        <v>3602061</v>
      </c>
      <c r="O69" s="24"/>
    </row>
    <row r="70" spans="1:15" s="16" customFormat="1" ht="18" customHeight="1">
      <c r="A70" s="16" t="s">
        <v>242</v>
      </c>
      <c r="C70" s="17">
        <f>+C72-C67-C68-C69</f>
        <v>13818402</v>
      </c>
      <c r="D70" s="17"/>
      <c r="E70" s="17">
        <f>+E72-E67-E68-E69</f>
        <v>3287398</v>
      </c>
      <c r="F70" s="17"/>
      <c r="G70" s="17">
        <f>G72-SUM(G67:G69)</f>
        <v>4027164</v>
      </c>
      <c r="H70" s="17"/>
      <c r="I70" s="17">
        <f>I72-SUM(I67:I69)</f>
        <v>542573</v>
      </c>
      <c r="K70" s="17">
        <f>K63</f>
        <v>299000</v>
      </c>
      <c r="M70" s="17">
        <f>M72-SUM(M67:M69)</f>
        <v>841573</v>
      </c>
      <c r="O70" s="25"/>
    </row>
    <row r="71" spans="1:15" hidden="1">
      <c r="A71" s="16" t="s">
        <v>246</v>
      </c>
      <c r="C71" s="22">
        <f>SUM(C67:C70)</f>
        <v>37791418</v>
      </c>
      <c r="D71" s="18"/>
      <c r="E71" s="22">
        <f>SUM(E67:E70)</f>
        <v>37311992</v>
      </c>
      <c r="F71" s="18"/>
      <c r="G71" s="22">
        <f>SUM(G67:G70)</f>
        <v>38069357</v>
      </c>
      <c r="H71" s="18"/>
      <c r="I71" s="22">
        <f>SUM(I67:I70)</f>
        <v>37134129</v>
      </c>
      <c r="K71" s="22">
        <v>0</v>
      </c>
      <c r="M71" s="22">
        <f>SUM(M67:M70)</f>
        <v>37433129</v>
      </c>
      <c r="O71" s="24"/>
    </row>
    <row r="72" spans="1:15" s="8" customFormat="1" ht="15.75" hidden="1" customHeight="1">
      <c r="A72" s="8" t="s">
        <v>245</v>
      </c>
      <c r="C72" s="31">
        <f>C14+C63</f>
        <v>37791418</v>
      </c>
      <c r="D72" s="31"/>
      <c r="E72" s="31">
        <f>E14+E63</f>
        <v>37311992</v>
      </c>
      <c r="F72" s="31"/>
      <c r="G72" s="31">
        <f>G14+G63</f>
        <v>38069357</v>
      </c>
      <c r="H72" s="31"/>
      <c r="I72" s="31">
        <f>I14+I63</f>
        <v>37134129</v>
      </c>
      <c r="J72" s="31"/>
      <c r="K72" s="31"/>
      <c r="L72" s="31"/>
      <c r="M72" s="31">
        <f>M14+M63</f>
        <v>37433129</v>
      </c>
      <c r="N72" s="31"/>
      <c r="O72" s="31"/>
    </row>
    <row r="73" spans="1:15" ht="9" customHeight="1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</row>
  </sheetData>
  <phoneticPr fontId="9" type="noConversion"/>
  <printOptions horizontalCentered="1"/>
  <pageMargins left="0.75" right="0.75" top="0.75" bottom="0.75" header="0.5" footer="0.5"/>
  <pageSetup scale="74" firstPageNumber="13" orientation="portrait" r:id="rId1"/>
  <headerFooter alignWithMargins="0">
    <oddFooter>&amp;L&amp;"Times New Roman,Regular"&amp;7St. Charles Parish 2011 Budget&amp;C&amp;"Times New Roman,Regular"&amp;12&amp;P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0" enableFormatConditionsCalculation="0">
    <tabColor theme="6" tint="-0.499984740745262"/>
  </sheetPr>
  <dimension ref="A1:O83"/>
  <sheetViews>
    <sheetView view="pageLayout" topLeftCell="A62" zoomScaleNormal="75" workbookViewId="0">
      <selection activeCell="I25" sqref="I25"/>
    </sheetView>
  </sheetViews>
  <sheetFormatPr defaultColWidth="9.109375" defaultRowHeight="15.6"/>
  <cols>
    <col min="1" max="1" width="42.44140625" style="1" customWidth="1"/>
    <col min="2" max="2" width="1.6640625" style="1" customWidth="1"/>
    <col min="3" max="3" width="14.6640625" style="1" hidden="1" customWidth="1"/>
    <col min="4" max="4" width="1.6640625" style="1" hidden="1" customWidth="1"/>
    <col min="5" max="5" width="14.6640625" style="1" hidden="1" customWidth="1"/>
    <col min="6" max="6" width="1.6640625" style="1" hidden="1" customWidth="1"/>
    <col min="7" max="7" width="14.6640625" style="1" hidden="1" customWidth="1"/>
    <col min="8" max="8" width="1.6640625" style="1" hidden="1" customWidth="1"/>
    <col min="9" max="9" width="14.6640625" style="1" customWidth="1"/>
    <col min="10" max="10" width="1.6640625" style="1" customWidth="1"/>
    <col min="11" max="11" width="14.6640625" style="1" customWidth="1"/>
    <col min="12" max="12" width="1.6640625" style="1" customWidth="1"/>
    <col min="13" max="13" width="14.6640625" style="1" customWidth="1"/>
    <col min="14" max="14" width="1.6640625" style="1" hidden="1" customWidth="1"/>
    <col min="15" max="15" width="14.6640625" style="1" hidden="1" customWidth="1"/>
    <col min="16" max="16384" width="9.109375" style="1"/>
  </cols>
  <sheetData>
    <row r="1" spans="1:15" ht="22.8">
      <c r="A1" s="9" t="s">
        <v>27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22.8">
      <c r="A2" s="9" t="s">
        <v>29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17.399999999999999">
      <c r="A3" s="26" t="s">
        <v>30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6" spans="1:15" s="8" customFormat="1" ht="13.2">
      <c r="C6" s="13" t="s">
        <v>43</v>
      </c>
      <c r="D6" s="13"/>
      <c r="E6" s="13" t="s">
        <v>275</v>
      </c>
      <c r="F6" s="13"/>
      <c r="G6" s="13" t="s">
        <v>276</v>
      </c>
      <c r="H6" s="13"/>
      <c r="I6" s="13" t="s">
        <v>279</v>
      </c>
      <c r="J6" s="13"/>
      <c r="K6" s="13"/>
      <c r="L6" s="13"/>
      <c r="M6" s="13" t="s">
        <v>283</v>
      </c>
      <c r="N6" s="13"/>
      <c r="O6" s="13" t="s">
        <v>44</v>
      </c>
    </row>
    <row r="7" spans="1:15" s="8" customFormat="1" ht="13.2">
      <c r="C7" s="13"/>
      <c r="D7" s="13"/>
      <c r="E7" s="13"/>
      <c r="F7" s="13"/>
      <c r="G7" s="13"/>
      <c r="H7" s="13"/>
      <c r="I7" s="13" t="s">
        <v>280</v>
      </c>
      <c r="J7" s="13"/>
      <c r="K7" s="13" t="s">
        <v>282</v>
      </c>
      <c r="L7" s="13"/>
      <c r="M7" s="13" t="s">
        <v>280</v>
      </c>
      <c r="N7" s="13"/>
      <c r="O7" s="13"/>
    </row>
    <row r="8" spans="1:15" s="8" customFormat="1" ht="13.2">
      <c r="A8" s="14" t="s">
        <v>45</v>
      </c>
      <c r="B8" s="14"/>
      <c r="C8" s="15" t="s">
        <v>277</v>
      </c>
      <c r="D8" s="15"/>
      <c r="E8" s="15" t="s">
        <v>46</v>
      </c>
      <c r="F8" s="15"/>
      <c r="G8" s="15" t="s">
        <v>224</v>
      </c>
      <c r="H8" s="15"/>
      <c r="I8" s="15" t="s">
        <v>281</v>
      </c>
      <c r="J8" s="15"/>
      <c r="K8" s="15" t="s">
        <v>281</v>
      </c>
      <c r="L8" s="15"/>
      <c r="M8" s="15" t="s">
        <v>281</v>
      </c>
      <c r="N8" s="15"/>
      <c r="O8" s="15">
        <v>2010</v>
      </c>
    </row>
    <row r="9" spans="1:15" s="16" customFormat="1">
      <c r="A9" s="16" t="s">
        <v>3</v>
      </c>
    </row>
    <row r="10" spans="1:15" s="16" customFormat="1"/>
    <row r="11" spans="1:15" s="16" customFormat="1">
      <c r="A11" s="16" t="s">
        <v>13</v>
      </c>
    </row>
    <row r="12" spans="1:15">
      <c r="A12" s="1" t="s">
        <v>59</v>
      </c>
      <c r="C12" s="18">
        <v>222471</v>
      </c>
      <c r="D12" s="18"/>
      <c r="E12" s="18">
        <v>274000</v>
      </c>
      <c r="F12" s="18"/>
      <c r="G12" s="18">
        <v>274000</v>
      </c>
      <c r="H12" s="18"/>
      <c r="I12" s="18">
        <v>224500</v>
      </c>
      <c r="J12" s="18"/>
      <c r="K12" s="18">
        <v>0</v>
      </c>
      <c r="L12" s="18"/>
      <c r="M12" s="18">
        <f>I12+K12</f>
        <v>224500</v>
      </c>
      <c r="N12" s="18"/>
      <c r="O12" s="18">
        <f>I12-G12</f>
        <v>-49500</v>
      </c>
    </row>
    <row r="13" spans="1:15">
      <c r="A13" s="1" t="s">
        <v>58</v>
      </c>
      <c r="C13" s="18">
        <v>531</v>
      </c>
      <c r="D13" s="18"/>
      <c r="E13" s="18">
        <v>1000</v>
      </c>
      <c r="F13" s="18"/>
      <c r="G13" s="18">
        <v>500</v>
      </c>
      <c r="H13" s="18"/>
      <c r="I13" s="18">
        <v>500</v>
      </c>
      <c r="J13" s="18"/>
      <c r="K13" s="18">
        <v>0</v>
      </c>
      <c r="L13" s="18"/>
      <c r="M13" s="18">
        <f t="shared" ref="M13:M23" si="0">I13+K13</f>
        <v>500</v>
      </c>
      <c r="N13" s="18"/>
      <c r="O13" s="18">
        <f t="shared" ref="O13:O23" si="1">I13-G13</f>
        <v>0</v>
      </c>
    </row>
    <row r="14" spans="1:15">
      <c r="A14" s="1" t="s">
        <v>60</v>
      </c>
      <c r="C14" s="18">
        <v>24333</v>
      </c>
      <c r="D14" s="18"/>
      <c r="E14" s="18">
        <v>39000</v>
      </c>
      <c r="F14" s="18"/>
      <c r="G14" s="18">
        <v>39000</v>
      </c>
      <c r="H14" s="18"/>
      <c r="I14" s="18">
        <v>31400</v>
      </c>
      <c r="J14" s="18"/>
      <c r="K14" s="18">
        <v>0</v>
      </c>
      <c r="L14" s="18"/>
      <c r="M14" s="18">
        <f t="shared" si="0"/>
        <v>31400</v>
      </c>
      <c r="N14" s="18"/>
      <c r="O14" s="18">
        <f t="shared" si="1"/>
        <v>-7600</v>
      </c>
    </row>
    <row r="15" spans="1:15">
      <c r="A15" s="1" t="s">
        <v>116</v>
      </c>
      <c r="C15" s="18">
        <v>27377</v>
      </c>
      <c r="D15" s="18"/>
      <c r="E15" s="18">
        <v>40000</v>
      </c>
      <c r="F15" s="18"/>
      <c r="G15" s="18">
        <v>38000</v>
      </c>
      <c r="H15" s="18"/>
      <c r="I15" s="18">
        <v>45000</v>
      </c>
      <c r="J15" s="18"/>
      <c r="K15" s="18">
        <v>0</v>
      </c>
      <c r="L15" s="18"/>
      <c r="M15" s="18">
        <f t="shared" si="0"/>
        <v>45000</v>
      </c>
      <c r="N15" s="18"/>
      <c r="O15" s="18">
        <f t="shared" si="1"/>
        <v>7000</v>
      </c>
    </row>
    <row r="16" spans="1:15">
      <c r="A16" s="1" t="s">
        <v>61</v>
      </c>
      <c r="C16" s="18">
        <v>1421</v>
      </c>
      <c r="D16" s="18"/>
      <c r="E16" s="18">
        <v>2000</v>
      </c>
      <c r="F16" s="18"/>
      <c r="G16" s="18">
        <v>2000</v>
      </c>
      <c r="H16" s="18"/>
      <c r="I16" s="18">
        <v>1600</v>
      </c>
      <c r="J16" s="18"/>
      <c r="K16" s="18">
        <v>0</v>
      </c>
      <c r="L16" s="18"/>
      <c r="M16" s="18">
        <f t="shared" si="0"/>
        <v>1600</v>
      </c>
      <c r="N16" s="18"/>
      <c r="O16" s="18">
        <f t="shared" si="1"/>
        <v>-400</v>
      </c>
    </row>
    <row r="17" spans="1:15">
      <c r="A17" s="1" t="s">
        <v>62</v>
      </c>
      <c r="C17" s="18">
        <v>0</v>
      </c>
      <c r="D17" s="18"/>
      <c r="E17" s="18">
        <v>1000</v>
      </c>
      <c r="F17" s="18"/>
      <c r="G17" s="18">
        <v>0</v>
      </c>
      <c r="H17" s="18"/>
      <c r="I17" s="18">
        <v>1200</v>
      </c>
      <c r="J17" s="18"/>
      <c r="K17" s="18">
        <v>0</v>
      </c>
      <c r="L17" s="18"/>
      <c r="M17" s="18">
        <f t="shared" si="0"/>
        <v>1200</v>
      </c>
      <c r="N17" s="18"/>
      <c r="O17" s="18">
        <f t="shared" si="1"/>
        <v>1200</v>
      </c>
    </row>
    <row r="18" spans="1:15">
      <c r="A18" s="1" t="s">
        <v>63</v>
      </c>
      <c r="C18" s="18">
        <v>2440</v>
      </c>
      <c r="D18" s="18"/>
      <c r="E18" s="18">
        <v>3500</v>
      </c>
      <c r="F18" s="18"/>
      <c r="G18" s="18">
        <v>3200</v>
      </c>
      <c r="H18" s="18"/>
      <c r="I18" s="18">
        <v>3300</v>
      </c>
      <c r="J18" s="18"/>
      <c r="K18" s="18">
        <v>0</v>
      </c>
      <c r="L18" s="18"/>
      <c r="M18" s="18">
        <f t="shared" si="0"/>
        <v>3300</v>
      </c>
      <c r="N18" s="18"/>
      <c r="O18" s="18">
        <f t="shared" si="1"/>
        <v>100</v>
      </c>
    </row>
    <row r="19" spans="1:15">
      <c r="A19" s="1" t="s">
        <v>64</v>
      </c>
      <c r="C19" s="18">
        <v>1234</v>
      </c>
      <c r="D19" s="18"/>
      <c r="E19" s="18">
        <v>2000</v>
      </c>
      <c r="F19" s="18"/>
      <c r="G19" s="18">
        <v>1500</v>
      </c>
      <c r="H19" s="18"/>
      <c r="I19" s="18">
        <v>1200</v>
      </c>
      <c r="J19" s="18"/>
      <c r="K19" s="18">
        <v>0</v>
      </c>
      <c r="L19" s="18"/>
      <c r="M19" s="18">
        <f t="shared" si="0"/>
        <v>1200</v>
      </c>
      <c r="N19" s="18"/>
      <c r="O19" s="18">
        <f t="shared" si="1"/>
        <v>-300</v>
      </c>
    </row>
    <row r="20" spans="1:15">
      <c r="A20" s="1" t="s">
        <v>257</v>
      </c>
      <c r="C20" s="18">
        <v>58789</v>
      </c>
      <c r="D20" s="18"/>
      <c r="E20" s="18">
        <v>81000</v>
      </c>
      <c r="F20" s="18"/>
      <c r="G20" s="18">
        <v>70000</v>
      </c>
      <c r="H20" s="18"/>
      <c r="I20" s="18">
        <v>80500</v>
      </c>
      <c r="J20" s="18"/>
      <c r="K20" s="18">
        <v>0</v>
      </c>
      <c r="L20" s="18"/>
      <c r="M20" s="18">
        <f t="shared" si="0"/>
        <v>80500</v>
      </c>
      <c r="N20" s="18"/>
      <c r="O20" s="18">
        <f t="shared" si="1"/>
        <v>10500</v>
      </c>
    </row>
    <row r="21" spans="1:15">
      <c r="A21" s="1" t="s">
        <v>206</v>
      </c>
      <c r="C21" s="18">
        <v>12860</v>
      </c>
      <c r="D21" s="18"/>
      <c r="E21" s="18">
        <v>17500</v>
      </c>
      <c r="F21" s="18"/>
      <c r="G21" s="18">
        <v>17500</v>
      </c>
      <c r="H21" s="18"/>
      <c r="I21" s="18">
        <v>10000</v>
      </c>
      <c r="J21" s="18"/>
      <c r="K21" s="18">
        <v>0</v>
      </c>
      <c r="L21" s="18"/>
      <c r="M21" s="18">
        <f t="shared" si="0"/>
        <v>10000</v>
      </c>
      <c r="N21" s="18"/>
      <c r="O21" s="18">
        <f>I21-G21</f>
        <v>-7500</v>
      </c>
    </row>
    <row r="22" spans="1:15">
      <c r="A22" s="1" t="s">
        <v>251</v>
      </c>
      <c r="C22" s="18">
        <v>150</v>
      </c>
      <c r="D22" s="18"/>
      <c r="E22" s="18">
        <v>300</v>
      </c>
      <c r="F22" s="18"/>
      <c r="G22" s="18">
        <v>150</v>
      </c>
      <c r="H22" s="18"/>
      <c r="I22" s="18">
        <v>100</v>
      </c>
      <c r="J22" s="18"/>
      <c r="K22" s="18">
        <v>0</v>
      </c>
      <c r="L22" s="18"/>
      <c r="M22" s="18">
        <f t="shared" si="0"/>
        <v>100</v>
      </c>
      <c r="N22" s="18"/>
      <c r="O22" s="18">
        <f>I22-G22</f>
        <v>-50</v>
      </c>
    </row>
    <row r="23" spans="1:15">
      <c r="A23" s="1" t="s">
        <v>65</v>
      </c>
      <c r="C23" s="18">
        <v>0</v>
      </c>
      <c r="D23" s="18"/>
      <c r="E23" s="18">
        <v>150</v>
      </c>
      <c r="F23" s="18"/>
      <c r="G23" s="18">
        <v>150</v>
      </c>
      <c r="H23" s="18"/>
      <c r="I23" s="18">
        <v>150</v>
      </c>
      <c r="J23" s="18"/>
      <c r="K23" s="18">
        <v>0</v>
      </c>
      <c r="L23" s="18"/>
      <c r="M23" s="18">
        <f t="shared" si="0"/>
        <v>150</v>
      </c>
      <c r="N23" s="18"/>
      <c r="O23" s="18">
        <f t="shared" si="1"/>
        <v>0</v>
      </c>
    </row>
    <row r="24" spans="1:15" s="16" customFormat="1">
      <c r="A24" s="16" t="s">
        <v>14</v>
      </c>
      <c r="C24" s="21">
        <f>SUM(C12:C23)</f>
        <v>351606</v>
      </c>
      <c r="D24" s="17"/>
      <c r="E24" s="21">
        <f>SUM(E12:E23)</f>
        <v>461450</v>
      </c>
      <c r="F24" s="17"/>
      <c r="G24" s="21">
        <f>SUM(G12:G23)</f>
        <v>446000</v>
      </c>
      <c r="H24" s="17"/>
      <c r="I24" s="21">
        <f>SUM(I12:I23)</f>
        <v>399450</v>
      </c>
      <c r="J24" s="20"/>
      <c r="K24" s="21">
        <f>SUM(K12:K23)</f>
        <v>0</v>
      </c>
      <c r="L24" s="20"/>
      <c r="M24" s="21">
        <f>SUM(M12:M23)</f>
        <v>399450</v>
      </c>
      <c r="N24" s="17"/>
      <c r="O24" s="21">
        <f>SUM(O12:O23)</f>
        <v>-46550</v>
      </c>
    </row>
    <row r="25" spans="1:15"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1:15">
      <c r="A26" s="16" t="s">
        <v>15</v>
      </c>
      <c r="B26" s="16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15">
      <c r="A27" s="1" t="s">
        <v>66</v>
      </c>
      <c r="C27" s="18">
        <v>3478</v>
      </c>
      <c r="D27" s="18"/>
      <c r="E27" s="18">
        <v>5000</v>
      </c>
      <c r="F27" s="18"/>
      <c r="G27" s="18">
        <v>5000</v>
      </c>
      <c r="H27" s="18"/>
      <c r="I27" s="18">
        <v>5275</v>
      </c>
      <c r="J27" s="18"/>
      <c r="K27" s="18">
        <v>0</v>
      </c>
      <c r="L27" s="18"/>
      <c r="M27" s="18">
        <f t="shared" ref="M27:M39" si="2">I27+K27</f>
        <v>5275</v>
      </c>
      <c r="N27" s="18"/>
      <c r="O27" s="18">
        <f>I27-G27</f>
        <v>275</v>
      </c>
    </row>
    <row r="28" spans="1:15">
      <c r="A28" s="1" t="s">
        <v>67</v>
      </c>
      <c r="C28" s="18">
        <v>4958</v>
      </c>
      <c r="D28" s="18"/>
      <c r="E28" s="18">
        <v>5450</v>
      </c>
      <c r="F28" s="18"/>
      <c r="G28" s="18">
        <v>5950</v>
      </c>
      <c r="H28" s="18"/>
      <c r="I28" s="18">
        <v>6450</v>
      </c>
      <c r="J28" s="18"/>
      <c r="K28" s="18">
        <v>0</v>
      </c>
      <c r="L28" s="18"/>
      <c r="M28" s="18">
        <f t="shared" si="2"/>
        <v>6450</v>
      </c>
      <c r="N28" s="18"/>
      <c r="O28" s="18">
        <f t="shared" ref="O28:O39" si="3">I28-G28</f>
        <v>500</v>
      </c>
    </row>
    <row r="29" spans="1:15">
      <c r="A29" s="1" t="s">
        <v>68</v>
      </c>
      <c r="C29" s="18">
        <v>694</v>
      </c>
      <c r="D29" s="18"/>
      <c r="E29" s="18">
        <v>1100</v>
      </c>
      <c r="F29" s="18"/>
      <c r="G29" s="18">
        <v>1200</v>
      </c>
      <c r="H29" s="18"/>
      <c r="I29" s="18">
        <v>1300</v>
      </c>
      <c r="J29" s="18"/>
      <c r="K29" s="18">
        <v>0</v>
      </c>
      <c r="L29" s="18"/>
      <c r="M29" s="18">
        <f t="shared" si="2"/>
        <v>1300</v>
      </c>
      <c r="N29" s="18"/>
      <c r="O29" s="18">
        <f t="shared" si="3"/>
        <v>100</v>
      </c>
    </row>
    <row r="30" spans="1:15">
      <c r="A30" s="1" t="s">
        <v>69</v>
      </c>
      <c r="C30" s="18">
        <v>5203</v>
      </c>
      <c r="D30" s="18"/>
      <c r="E30" s="18">
        <v>10000</v>
      </c>
      <c r="F30" s="18"/>
      <c r="G30" s="18">
        <v>10000</v>
      </c>
      <c r="H30" s="18"/>
      <c r="I30" s="18">
        <v>10000</v>
      </c>
      <c r="J30" s="18"/>
      <c r="K30" s="18">
        <v>0</v>
      </c>
      <c r="L30" s="18"/>
      <c r="M30" s="18">
        <f t="shared" si="2"/>
        <v>10000</v>
      </c>
      <c r="N30" s="18"/>
      <c r="O30" s="18">
        <f t="shared" si="3"/>
        <v>0</v>
      </c>
    </row>
    <row r="31" spans="1:15">
      <c r="A31" s="1" t="s">
        <v>70</v>
      </c>
      <c r="C31" s="18">
        <v>32628</v>
      </c>
      <c r="D31" s="18"/>
      <c r="E31" s="18">
        <v>45000</v>
      </c>
      <c r="F31" s="18"/>
      <c r="G31" s="18">
        <v>45000</v>
      </c>
      <c r="H31" s="18"/>
      <c r="I31" s="18">
        <v>45000</v>
      </c>
      <c r="J31" s="18"/>
      <c r="K31" s="18">
        <v>0</v>
      </c>
      <c r="L31" s="18"/>
      <c r="M31" s="18">
        <f t="shared" si="2"/>
        <v>45000</v>
      </c>
      <c r="N31" s="18"/>
      <c r="O31" s="18">
        <f t="shared" si="3"/>
        <v>0</v>
      </c>
    </row>
    <row r="32" spans="1:15">
      <c r="A32" s="1" t="s">
        <v>71</v>
      </c>
      <c r="C32" s="18">
        <v>4577</v>
      </c>
      <c r="D32" s="18"/>
      <c r="E32" s="18">
        <v>5835</v>
      </c>
      <c r="F32" s="18"/>
      <c r="G32" s="18">
        <v>5835</v>
      </c>
      <c r="H32" s="18"/>
      <c r="I32" s="18">
        <v>5835</v>
      </c>
      <c r="J32" s="18"/>
      <c r="K32" s="18">
        <v>0</v>
      </c>
      <c r="L32" s="18"/>
      <c r="M32" s="18">
        <f t="shared" si="2"/>
        <v>5835</v>
      </c>
      <c r="N32" s="18"/>
      <c r="O32" s="18">
        <f t="shared" si="3"/>
        <v>0</v>
      </c>
    </row>
    <row r="33" spans="1:15">
      <c r="A33" s="1" t="s">
        <v>72</v>
      </c>
      <c r="C33" s="18">
        <v>19822</v>
      </c>
      <c r="D33" s="18"/>
      <c r="E33" s="18">
        <v>13705</v>
      </c>
      <c r="F33" s="18"/>
      <c r="G33" s="18">
        <v>13705</v>
      </c>
      <c r="H33" s="18"/>
      <c r="I33" s="18">
        <v>13705</v>
      </c>
      <c r="J33" s="18"/>
      <c r="K33" s="18">
        <v>0</v>
      </c>
      <c r="L33" s="18"/>
      <c r="M33" s="18">
        <f t="shared" si="2"/>
        <v>13705</v>
      </c>
      <c r="N33" s="18"/>
      <c r="O33" s="18">
        <f t="shared" si="3"/>
        <v>0</v>
      </c>
    </row>
    <row r="34" spans="1:15">
      <c r="A34" s="1" t="s">
        <v>73</v>
      </c>
      <c r="C34" s="18">
        <v>43054</v>
      </c>
      <c r="D34" s="18"/>
      <c r="E34" s="18">
        <v>51529</v>
      </c>
      <c r="F34" s="18"/>
      <c r="G34" s="18">
        <v>54658</v>
      </c>
      <c r="H34" s="18"/>
      <c r="I34" s="18">
        <v>56616</v>
      </c>
      <c r="J34" s="18"/>
      <c r="K34" s="18">
        <v>0</v>
      </c>
      <c r="L34" s="18"/>
      <c r="M34" s="18">
        <f t="shared" si="2"/>
        <v>56616</v>
      </c>
      <c r="N34" s="18"/>
      <c r="O34" s="18">
        <f t="shared" si="3"/>
        <v>1958</v>
      </c>
    </row>
    <row r="35" spans="1:15">
      <c r="A35" s="27" t="s">
        <v>74</v>
      </c>
      <c r="B35" s="27"/>
      <c r="C35" s="18">
        <v>34056</v>
      </c>
      <c r="D35" s="18"/>
      <c r="E35" s="18">
        <v>52000</v>
      </c>
      <c r="F35" s="18"/>
      <c r="G35" s="18">
        <v>28000</v>
      </c>
      <c r="H35" s="18"/>
      <c r="I35" s="18">
        <v>32000</v>
      </c>
      <c r="J35" s="18"/>
      <c r="K35" s="18">
        <v>0</v>
      </c>
      <c r="L35" s="18"/>
      <c r="M35" s="18">
        <f t="shared" si="2"/>
        <v>32000</v>
      </c>
      <c r="N35" s="18"/>
      <c r="O35" s="18">
        <f t="shared" si="3"/>
        <v>4000</v>
      </c>
    </row>
    <row r="36" spans="1:15">
      <c r="A36" s="27" t="s">
        <v>75</v>
      </c>
      <c r="B36" s="27"/>
      <c r="C36" s="18">
        <v>16256</v>
      </c>
      <c r="D36" s="18"/>
      <c r="E36" s="18">
        <v>24200</v>
      </c>
      <c r="F36" s="18"/>
      <c r="G36" s="18">
        <v>15500</v>
      </c>
      <c r="H36" s="18"/>
      <c r="I36" s="18">
        <v>18600</v>
      </c>
      <c r="J36" s="18"/>
      <c r="K36" s="18">
        <v>0</v>
      </c>
      <c r="L36" s="18"/>
      <c r="M36" s="18">
        <f t="shared" si="2"/>
        <v>18600</v>
      </c>
      <c r="N36" s="18"/>
      <c r="O36" s="18">
        <f t="shared" si="3"/>
        <v>3100</v>
      </c>
    </row>
    <row r="37" spans="1:15">
      <c r="A37" s="1" t="s">
        <v>76</v>
      </c>
      <c r="C37" s="18">
        <v>826</v>
      </c>
      <c r="D37" s="18"/>
      <c r="E37" s="18">
        <v>1205</v>
      </c>
      <c r="F37" s="18"/>
      <c r="G37" s="18">
        <v>840</v>
      </c>
      <c r="H37" s="18"/>
      <c r="I37" s="18">
        <v>1005</v>
      </c>
      <c r="J37" s="18"/>
      <c r="K37" s="18">
        <v>0</v>
      </c>
      <c r="L37" s="18"/>
      <c r="M37" s="18">
        <f t="shared" si="2"/>
        <v>1005</v>
      </c>
      <c r="N37" s="18"/>
      <c r="O37" s="18">
        <f t="shared" si="3"/>
        <v>165</v>
      </c>
    </row>
    <row r="38" spans="1:15">
      <c r="A38" s="1" t="s">
        <v>77</v>
      </c>
      <c r="C38" s="18">
        <v>675</v>
      </c>
      <c r="D38" s="18"/>
      <c r="E38" s="18">
        <v>1031</v>
      </c>
      <c r="F38" s="18"/>
      <c r="G38" s="18">
        <v>840</v>
      </c>
      <c r="H38" s="18"/>
      <c r="I38" s="18">
        <v>1010</v>
      </c>
      <c r="J38" s="18"/>
      <c r="K38" s="18">
        <v>0</v>
      </c>
      <c r="L38" s="18"/>
      <c r="M38" s="18">
        <f t="shared" si="2"/>
        <v>1010</v>
      </c>
      <c r="N38" s="18"/>
      <c r="O38" s="18">
        <f t="shared" si="3"/>
        <v>170</v>
      </c>
    </row>
    <row r="39" spans="1:15">
      <c r="A39" s="1" t="s">
        <v>78</v>
      </c>
      <c r="C39" s="18">
        <v>3446</v>
      </c>
      <c r="D39" s="18"/>
      <c r="E39" s="18">
        <v>4400</v>
      </c>
      <c r="F39" s="18"/>
      <c r="G39" s="18">
        <v>3420</v>
      </c>
      <c r="H39" s="18"/>
      <c r="I39" s="18">
        <v>4105</v>
      </c>
      <c r="J39" s="18"/>
      <c r="K39" s="18">
        <v>0</v>
      </c>
      <c r="L39" s="18"/>
      <c r="M39" s="18">
        <f t="shared" si="2"/>
        <v>4105</v>
      </c>
      <c r="N39" s="18"/>
      <c r="O39" s="18">
        <f t="shared" si="3"/>
        <v>685</v>
      </c>
    </row>
    <row r="40" spans="1:15" s="16" customFormat="1">
      <c r="A40" s="16" t="s">
        <v>16</v>
      </c>
      <c r="C40" s="21">
        <f>SUM(C27:C39)</f>
        <v>169673</v>
      </c>
      <c r="D40" s="17"/>
      <c r="E40" s="21">
        <f>SUM(E27:E39)</f>
        <v>220455</v>
      </c>
      <c r="F40" s="17"/>
      <c r="G40" s="21">
        <f>SUM(G27:G39)</f>
        <v>189948</v>
      </c>
      <c r="H40" s="17"/>
      <c r="I40" s="21">
        <f>SUM(I27:I39)</f>
        <v>200901</v>
      </c>
      <c r="J40" s="20"/>
      <c r="K40" s="21">
        <f>SUM(K27:K39)</f>
        <v>0</v>
      </c>
      <c r="L40" s="20"/>
      <c r="M40" s="21">
        <f>SUM(M27:M39)</f>
        <v>200901</v>
      </c>
      <c r="N40" s="17"/>
      <c r="O40" s="21">
        <f>SUM(O27:O39)</f>
        <v>10953</v>
      </c>
    </row>
    <row r="41" spans="1:15"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spans="1:15">
      <c r="A42" s="16" t="s">
        <v>19</v>
      </c>
      <c r="B42" s="16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  <row r="43" spans="1:15">
      <c r="A43" s="27" t="s">
        <v>226</v>
      </c>
      <c r="B43" s="27"/>
      <c r="C43" s="18">
        <v>3465</v>
      </c>
      <c r="D43" s="18"/>
      <c r="E43" s="18">
        <v>24000</v>
      </c>
      <c r="F43" s="18"/>
      <c r="G43" s="18">
        <v>24000</v>
      </c>
      <c r="H43" s="18"/>
      <c r="I43" s="18">
        <v>24000</v>
      </c>
      <c r="J43" s="18"/>
      <c r="K43" s="18">
        <v>-14000</v>
      </c>
      <c r="L43" s="18"/>
      <c r="M43" s="18">
        <f>I43+K43</f>
        <v>10000</v>
      </c>
      <c r="N43" s="18"/>
      <c r="O43" s="18">
        <f>I43-G43</f>
        <v>0</v>
      </c>
    </row>
    <row r="44" spans="1:15">
      <c r="A44" s="1" t="s">
        <v>79</v>
      </c>
      <c r="C44" s="18">
        <v>4672</v>
      </c>
      <c r="D44" s="18"/>
      <c r="E44" s="18">
        <v>6250</v>
      </c>
      <c r="F44" s="18"/>
      <c r="G44" s="18">
        <v>6250</v>
      </c>
      <c r="H44" s="18"/>
      <c r="I44" s="18">
        <v>6250</v>
      </c>
      <c r="J44" s="18"/>
      <c r="K44" s="18">
        <v>0</v>
      </c>
      <c r="L44" s="18"/>
      <c r="M44" s="18">
        <f>I44+K44</f>
        <v>6250</v>
      </c>
      <c r="N44" s="18"/>
      <c r="O44" s="18">
        <f t="shared" ref="O44:O51" si="4">I44-G44</f>
        <v>0</v>
      </c>
    </row>
    <row r="45" spans="1:15">
      <c r="A45" s="1" t="s">
        <v>80</v>
      </c>
      <c r="C45" s="18">
        <v>82</v>
      </c>
      <c r="D45" s="18"/>
      <c r="E45" s="18">
        <v>150</v>
      </c>
      <c r="F45" s="18"/>
      <c r="G45" s="18">
        <v>150</v>
      </c>
      <c r="H45" s="18"/>
      <c r="I45" s="18">
        <v>150</v>
      </c>
      <c r="J45" s="18"/>
      <c r="K45" s="18">
        <v>0</v>
      </c>
      <c r="L45" s="18"/>
      <c r="M45" s="18">
        <f t="shared" ref="M45:M51" si="5">I45+K45</f>
        <v>150</v>
      </c>
      <c r="N45" s="18"/>
      <c r="O45" s="18">
        <f t="shared" si="4"/>
        <v>0</v>
      </c>
    </row>
    <row r="46" spans="1:15">
      <c r="A46" s="1" t="s">
        <v>81</v>
      </c>
      <c r="C46" s="18">
        <v>594</v>
      </c>
      <c r="D46" s="18"/>
      <c r="E46" s="18">
        <v>950</v>
      </c>
      <c r="F46" s="18"/>
      <c r="G46" s="18">
        <v>950</v>
      </c>
      <c r="H46" s="18"/>
      <c r="I46" s="18">
        <v>950</v>
      </c>
      <c r="J46" s="18"/>
      <c r="K46" s="18">
        <v>0</v>
      </c>
      <c r="L46" s="18"/>
      <c r="M46" s="18">
        <f t="shared" si="5"/>
        <v>950</v>
      </c>
      <c r="N46" s="18"/>
      <c r="O46" s="18">
        <f t="shared" si="4"/>
        <v>0</v>
      </c>
    </row>
    <row r="47" spans="1:15">
      <c r="A47" s="27" t="s">
        <v>82</v>
      </c>
      <c r="B47" s="27"/>
      <c r="C47" s="18">
        <v>1954</v>
      </c>
      <c r="D47" s="18"/>
      <c r="E47" s="18">
        <v>5000</v>
      </c>
      <c r="F47" s="18"/>
      <c r="G47" s="18">
        <v>5000</v>
      </c>
      <c r="H47" s="18"/>
      <c r="I47" s="18">
        <v>5000</v>
      </c>
      <c r="J47" s="18"/>
      <c r="K47" s="18">
        <v>0</v>
      </c>
      <c r="L47" s="18"/>
      <c r="M47" s="18">
        <f t="shared" si="5"/>
        <v>5000</v>
      </c>
      <c r="N47" s="18"/>
      <c r="O47" s="18">
        <f t="shared" si="4"/>
        <v>0</v>
      </c>
    </row>
    <row r="48" spans="1:15">
      <c r="A48" s="1" t="s">
        <v>83</v>
      </c>
      <c r="C48" s="18">
        <v>672</v>
      </c>
      <c r="D48" s="18"/>
      <c r="E48" s="18">
        <v>1397</v>
      </c>
      <c r="F48" s="18"/>
      <c r="G48" s="18">
        <v>1397</v>
      </c>
      <c r="H48" s="18"/>
      <c r="I48" s="18">
        <v>1397</v>
      </c>
      <c r="J48" s="18"/>
      <c r="K48" s="18">
        <v>0</v>
      </c>
      <c r="L48" s="18"/>
      <c r="M48" s="18">
        <f t="shared" si="5"/>
        <v>1397</v>
      </c>
      <c r="N48" s="18"/>
      <c r="O48" s="18">
        <f t="shared" si="4"/>
        <v>0</v>
      </c>
    </row>
    <row r="49" spans="1:15" hidden="1">
      <c r="A49" s="1" t="s">
        <v>65</v>
      </c>
      <c r="C49" s="18"/>
      <c r="D49" s="18"/>
      <c r="E49" s="18">
        <v>0</v>
      </c>
      <c r="F49" s="18"/>
      <c r="G49" s="18"/>
      <c r="H49" s="18"/>
      <c r="I49" s="18"/>
      <c r="J49" s="18"/>
      <c r="K49" s="18">
        <v>0</v>
      </c>
      <c r="L49" s="18"/>
      <c r="M49" s="18">
        <f t="shared" si="5"/>
        <v>0</v>
      </c>
      <c r="N49" s="18"/>
      <c r="O49" s="18">
        <f t="shared" si="4"/>
        <v>0</v>
      </c>
    </row>
    <row r="50" spans="1:15">
      <c r="A50" s="1" t="s">
        <v>84</v>
      </c>
      <c r="C50" s="18">
        <v>750</v>
      </c>
      <c r="D50" s="18"/>
      <c r="E50" s="18">
        <v>750</v>
      </c>
      <c r="F50" s="18"/>
      <c r="G50" s="18">
        <v>750</v>
      </c>
      <c r="H50" s="18"/>
      <c r="I50" s="18">
        <v>750</v>
      </c>
      <c r="J50" s="18"/>
      <c r="K50" s="18">
        <v>0</v>
      </c>
      <c r="L50" s="18"/>
      <c r="M50" s="18">
        <f t="shared" si="5"/>
        <v>750</v>
      </c>
      <c r="N50" s="18"/>
      <c r="O50" s="18">
        <f t="shared" si="4"/>
        <v>0</v>
      </c>
    </row>
    <row r="51" spans="1:15">
      <c r="A51" s="1" t="s">
        <v>227</v>
      </c>
      <c r="C51" s="18">
        <v>0</v>
      </c>
      <c r="D51" s="18"/>
      <c r="E51" s="18">
        <v>100</v>
      </c>
      <c r="F51" s="18"/>
      <c r="G51" s="18">
        <v>100</v>
      </c>
      <c r="H51" s="18"/>
      <c r="I51" s="18">
        <v>100</v>
      </c>
      <c r="J51" s="18"/>
      <c r="K51" s="18">
        <v>0</v>
      </c>
      <c r="L51" s="18"/>
      <c r="M51" s="18">
        <f t="shared" si="5"/>
        <v>100</v>
      </c>
      <c r="N51" s="18"/>
      <c r="O51" s="18">
        <f t="shared" si="4"/>
        <v>0</v>
      </c>
    </row>
    <row r="52" spans="1:15" s="16" customFormat="1">
      <c r="A52" s="16" t="s">
        <v>20</v>
      </c>
      <c r="C52" s="21">
        <f>SUM(C43:C51)</f>
        <v>12189</v>
      </c>
      <c r="D52" s="17"/>
      <c r="E52" s="21">
        <f>SUM(E43:E51)</f>
        <v>38597</v>
      </c>
      <c r="F52" s="17"/>
      <c r="G52" s="21">
        <f>SUM(G43:G51)</f>
        <v>38597</v>
      </c>
      <c r="H52" s="17"/>
      <c r="I52" s="21">
        <f>SUM(I43:I51)</f>
        <v>38597</v>
      </c>
      <c r="J52" s="20"/>
      <c r="K52" s="21">
        <f>SUM(K43:K51)</f>
        <v>-14000</v>
      </c>
      <c r="L52" s="20"/>
      <c r="M52" s="21">
        <f>SUM(M43:M51)</f>
        <v>24597</v>
      </c>
      <c r="N52" s="17"/>
      <c r="O52" s="21">
        <f>SUM(O43:O51)</f>
        <v>0</v>
      </c>
    </row>
    <row r="53" spans="1:15" s="16" customFormat="1">
      <c r="C53" s="20"/>
      <c r="D53" s="17"/>
      <c r="E53" s="20"/>
      <c r="F53" s="17"/>
      <c r="G53" s="20"/>
      <c r="H53" s="17"/>
      <c r="I53" s="20"/>
      <c r="J53" s="20"/>
      <c r="K53" s="20"/>
      <c r="L53" s="20"/>
      <c r="M53" s="20"/>
      <c r="N53" s="17"/>
      <c r="O53" s="20"/>
    </row>
    <row r="54" spans="1:15" s="16" customFormat="1">
      <c r="C54" s="20"/>
      <c r="D54" s="17"/>
      <c r="E54" s="20"/>
      <c r="F54" s="17"/>
      <c r="G54" s="20"/>
      <c r="H54" s="17"/>
      <c r="I54" s="20"/>
      <c r="J54" s="20"/>
      <c r="K54" s="20"/>
      <c r="L54" s="20"/>
      <c r="M54" s="20"/>
      <c r="N54" s="17"/>
      <c r="O54" s="32"/>
    </row>
    <row r="55" spans="1:15" s="16" customFormat="1">
      <c r="C55" s="20"/>
      <c r="D55" s="17"/>
      <c r="E55" s="20"/>
      <c r="F55" s="17"/>
      <c r="G55" s="20"/>
      <c r="H55" s="17"/>
      <c r="I55" s="20"/>
      <c r="J55" s="20"/>
      <c r="K55" s="20"/>
      <c r="L55" s="20"/>
      <c r="M55" s="20"/>
      <c r="N55" s="17"/>
      <c r="O55" s="32" t="s">
        <v>17</v>
      </c>
    </row>
    <row r="56" spans="1:15" s="16" customFormat="1">
      <c r="C56" s="20"/>
      <c r="D56" s="17"/>
      <c r="E56" s="20"/>
      <c r="F56" s="17"/>
      <c r="G56" s="20"/>
      <c r="H56" s="17"/>
      <c r="I56" s="20"/>
      <c r="J56" s="20"/>
      <c r="K56" s="20"/>
      <c r="L56" s="20"/>
      <c r="M56" s="20"/>
      <c r="N56" s="17"/>
      <c r="O56" s="20"/>
    </row>
    <row r="57" spans="1:15" s="16" customFormat="1">
      <c r="C57" s="20"/>
      <c r="D57" s="17"/>
      <c r="E57" s="20"/>
      <c r="F57" s="17"/>
      <c r="G57" s="20"/>
      <c r="H57" s="17"/>
      <c r="I57" s="20"/>
      <c r="J57" s="20"/>
      <c r="K57" s="20"/>
      <c r="L57" s="20"/>
      <c r="M57" s="20"/>
      <c r="N57" s="17"/>
      <c r="O57" s="20"/>
    </row>
    <row r="58" spans="1:15">
      <c r="C58" s="18"/>
      <c r="D58" s="18"/>
      <c r="E58" s="32"/>
      <c r="F58" s="18"/>
      <c r="G58" s="32"/>
      <c r="H58" s="18"/>
      <c r="I58" s="32"/>
      <c r="J58" s="32"/>
      <c r="K58" s="32"/>
      <c r="L58" s="32"/>
      <c r="M58" s="32"/>
      <c r="N58" s="32"/>
      <c r="O58" s="32"/>
    </row>
    <row r="59" spans="1:15">
      <c r="A59" s="16" t="s">
        <v>18</v>
      </c>
      <c r="B59" s="16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</row>
    <row r="60" spans="1:15">
      <c r="A60" s="16"/>
      <c r="B60" s="16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</row>
    <row r="61" spans="1:15">
      <c r="A61" s="16" t="s">
        <v>21</v>
      </c>
      <c r="B61" s="16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</row>
    <row r="62" spans="1:15">
      <c r="A62" s="1" t="s">
        <v>215</v>
      </c>
      <c r="C62" s="18">
        <v>6650</v>
      </c>
      <c r="D62" s="18"/>
      <c r="E62" s="18">
        <v>9000</v>
      </c>
      <c r="F62" s="18"/>
      <c r="G62" s="18">
        <v>9000</v>
      </c>
      <c r="H62" s="18"/>
      <c r="I62" s="18">
        <v>10000</v>
      </c>
      <c r="J62" s="18"/>
      <c r="K62" s="18">
        <v>0</v>
      </c>
      <c r="L62" s="18"/>
      <c r="M62" s="18">
        <f>I62+K62</f>
        <v>10000</v>
      </c>
      <c r="N62" s="18"/>
      <c r="O62" s="18">
        <f t="shared" ref="O62:O68" si="6">I62-G62</f>
        <v>1000</v>
      </c>
    </row>
    <row r="63" spans="1:15">
      <c r="A63" s="1" t="s">
        <v>85</v>
      </c>
      <c r="C63" s="18">
        <v>0</v>
      </c>
      <c r="D63" s="18"/>
      <c r="E63" s="18">
        <v>5000</v>
      </c>
      <c r="F63" s="18"/>
      <c r="G63" s="18">
        <v>5000</v>
      </c>
      <c r="H63" s="18"/>
      <c r="I63" s="18">
        <v>5000</v>
      </c>
      <c r="J63" s="18"/>
      <c r="K63" s="18">
        <v>0</v>
      </c>
      <c r="L63" s="18"/>
      <c r="M63" s="18">
        <f t="shared" ref="M63:M68" si="7">I63+K63</f>
        <v>5000</v>
      </c>
      <c r="N63" s="18"/>
      <c r="O63" s="18">
        <f t="shared" si="6"/>
        <v>0</v>
      </c>
    </row>
    <row r="64" spans="1:15">
      <c r="A64" s="1" t="s">
        <v>86</v>
      </c>
      <c r="C64" s="18">
        <v>350</v>
      </c>
      <c r="D64" s="18"/>
      <c r="E64" s="18">
        <v>850</v>
      </c>
      <c r="F64" s="18"/>
      <c r="G64" s="18">
        <v>850</v>
      </c>
      <c r="H64" s="18"/>
      <c r="I64" s="18">
        <v>850</v>
      </c>
      <c r="J64" s="18"/>
      <c r="K64" s="18">
        <v>0</v>
      </c>
      <c r="L64" s="18"/>
      <c r="M64" s="18">
        <f t="shared" si="7"/>
        <v>850</v>
      </c>
      <c r="N64" s="18"/>
      <c r="O64" s="18">
        <f t="shared" si="6"/>
        <v>0</v>
      </c>
    </row>
    <row r="65" spans="1:15" hidden="1">
      <c r="A65" s="1" t="s">
        <v>270</v>
      </c>
      <c r="C65" s="18">
        <v>0</v>
      </c>
      <c r="D65" s="18"/>
      <c r="E65" s="18">
        <v>0</v>
      </c>
      <c r="F65" s="18"/>
      <c r="G65" s="18">
        <v>0</v>
      </c>
      <c r="H65" s="18"/>
      <c r="I65" s="18">
        <v>0</v>
      </c>
      <c r="J65" s="18"/>
      <c r="K65" s="18">
        <v>0</v>
      </c>
      <c r="L65" s="18"/>
      <c r="M65" s="18">
        <f t="shared" si="7"/>
        <v>0</v>
      </c>
      <c r="N65" s="18"/>
      <c r="O65" s="18">
        <f t="shared" si="6"/>
        <v>0</v>
      </c>
    </row>
    <row r="66" spans="1:15" hidden="1">
      <c r="A66" s="1" t="s">
        <v>266</v>
      </c>
      <c r="C66" s="18"/>
      <c r="D66" s="18"/>
      <c r="E66" s="18">
        <v>0</v>
      </c>
      <c r="F66" s="18"/>
      <c r="G66" s="18"/>
      <c r="H66" s="18"/>
      <c r="I66" s="18"/>
      <c r="J66" s="18"/>
      <c r="K66" s="18">
        <v>0</v>
      </c>
      <c r="L66" s="18"/>
      <c r="M66" s="18">
        <f t="shared" si="7"/>
        <v>0</v>
      </c>
      <c r="N66" s="18"/>
      <c r="O66" s="18">
        <f t="shared" si="6"/>
        <v>0</v>
      </c>
    </row>
    <row r="67" spans="1:15">
      <c r="A67" s="1" t="s">
        <v>87</v>
      </c>
      <c r="C67" s="18">
        <v>15265</v>
      </c>
      <c r="D67" s="18"/>
      <c r="E67" s="18">
        <v>29000</v>
      </c>
      <c r="F67" s="18"/>
      <c r="G67" s="18">
        <v>29000</v>
      </c>
      <c r="H67" s="18"/>
      <c r="I67" s="18">
        <v>29000</v>
      </c>
      <c r="J67" s="18"/>
      <c r="K67" s="18">
        <v>0</v>
      </c>
      <c r="L67" s="18"/>
      <c r="M67" s="18">
        <f t="shared" si="7"/>
        <v>29000</v>
      </c>
      <c r="N67" s="18"/>
      <c r="O67" s="18">
        <f t="shared" si="6"/>
        <v>0</v>
      </c>
    </row>
    <row r="68" spans="1:15">
      <c r="A68" s="1" t="s">
        <v>65</v>
      </c>
      <c r="C68" s="18">
        <v>0</v>
      </c>
      <c r="D68" s="18"/>
      <c r="E68" s="18">
        <v>1500</v>
      </c>
      <c r="F68" s="18"/>
      <c r="G68" s="18">
        <v>1500</v>
      </c>
      <c r="H68" s="18"/>
      <c r="I68" s="18">
        <v>1500</v>
      </c>
      <c r="J68" s="18"/>
      <c r="K68" s="18">
        <v>0</v>
      </c>
      <c r="L68" s="18"/>
      <c r="M68" s="18">
        <f t="shared" si="7"/>
        <v>1500</v>
      </c>
      <c r="N68" s="18"/>
      <c r="O68" s="18">
        <f t="shared" si="6"/>
        <v>0</v>
      </c>
    </row>
    <row r="69" spans="1:15" s="16" customFormat="1">
      <c r="A69" s="16" t="s">
        <v>22</v>
      </c>
      <c r="C69" s="21">
        <f>SUM(C62:C68)</f>
        <v>22265</v>
      </c>
      <c r="D69" s="17"/>
      <c r="E69" s="21">
        <f>SUM(E62:E68)</f>
        <v>45350</v>
      </c>
      <c r="F69" s="17"/>
      <c r="G69" s="21">
        <f>SUM(G62:G68)</f>
        <v>45350</v>
      </c>
      <c r="H69" s="17"/>
      <c r="I69" s="21">
        <f>SUM(I62:I68)</f>
        <v>46350</v>
      </c>
      <c r="J69" s="20"/>
      <c r="K69" s="21">
        <f>SUM(K62:K68)</f>
        <v>0</v>
      </c>
      <c r="L69" s="20"/>
      <c r="M69" s="21">
        <f>SUM(M62:M68)</f>
        <v>46350</v>
      </c>
      <c r="N69" s="17"/>
      <c r="O69" s="21">
        <f>SUM(O62:O68)</f>
        <v>1000</v>
      </c>
    </row>
    <row r="70" spans="1:15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</row>
    <row r="71" spans="1:15">
      <c r="A71" s="16" t="s">
        <v>23</v>
      </c>
      <c r="B71" s="16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</row>
    <row r="72" spans="1:15">
      <c r="A72" s="1" t="s">
        <v>88</v>
      </c>
      <c r="C72" s="18">
        <v>1385938</v>
      </c>
      <c r="D72" s="18"/>
      <c r="E72" s="18">
        <v>1365838</v>
      </c>
      <c r="F72" s="18"/>
      <c r="G72" s="18">
        <v>1365838</v>
      </c>
      <c r="H72" s="18"/>
      <c r="I72" s="18">
        <v>1339438</v>
      </c>
      <c r="J72" s="18"/>
      <c r="K72" s="18">
        <v>0</v>
      </c>
      <c r="L72" s="18"/>
      <c r="M72" s="18">
        <f>I72+K72</f>
        <v>1339438</v>
      </c>
      <c r="N72" s="18"/>
      <c r="O72" s="18">
        <f>I72-G72</f>
        <v>-26400</v>
      </c>
    </row>
    <row r="73" spans="1:15">
      <c r="A73" s="1" t="s">
        <v>89</v>
      </c>
      <c r="C73" s="18">
        <v>2000</v>
      </c>
      <c r="D73" s="18"/>
      <c r="E73" s="18">
        <v>3500</v>
      </c>
      <c r="F73" s="18"/>
      <c r="G73" s="18">
        <v>3500</v>
      </c>
      <c r="H73" s="18"/>
      <c r="I73" s="18">
        <v>3500</v>
      </c>
      <c r="J73" s="18"/>
      <c r="K73" s="18">
        <v>0</v>
      </c>
      <c r="L73" s="18"/>
      <c r="M73" s="18">
        <f>I73+K73</f>
        <v>3500</v>
      </c>
      <c r="N73" s="18"/>
      <c r="O73" s="18">
        <f>I73-G73</f>
        <v>0</v>
      </c>
    </row>
    <row r="74" spans="1:15">
      <c r="A74" s="27" t="s">
        <v>204</v>
      </c>
      <c r="B74" s="27"/>
      <c r="C74" s="18">
        <v>65421</v>
      </c>
      <c r="D74" s="18"/>
      <c r="E74" s="18">
        <v>26242</v>
      </c>
      <c r="F74" s="18"/>
      <c r="G74" s="18">
        <v>26242</v>
      </c>
      <c r="H74" s="18"/>
      <c r="I74" s="18">
        <v>26242</v>
      </c>
      <c r="J74" s="18"/>
      <c r="K74" s="18">
        <v>0</v>
      </c>
      <c r="L74" s="18"/>
      <c r="M74" s="18">
        <f>I74+K74</f>
        <v>26242</v>
      </c>
      <c r="N74" s="18"/>
      <c r="O74" s="18">
        <f>I74-G74</f>
        <v>0</v>
      </c>
    </row>
    <row r="75" spans="1:15" s="16" customFormat="1">
      <c r="A75" s="16" t="s">
        <v>24</v>
      </c>
      <c r="C75" s="21">
        <f>SUM(C72:C74)</f>
        <v>1453359</v>
      </c>
      <c r="D75" s="17"/>
      <c r="E75" s="21">
        <f>SUM(E72:E74)</f>
        <v>1395580</v>
      </c>
      <c r="F75" s="17"/>
      <c r="G75" s="21">
        <f>SUM(G72:G74)</f>
        <v>1395580</v>
      </c>
      <c r="H75" s="17"/>
      <c r="I75" s="21">
        <f>SUM(I72:I74)</f>
        <v>1369180</v>
      </c>
      <c r="J75" s="20"/>
      <c r="K75" s="21">
        <f>SUM(K72:K74)</f>
        <v>0</v>
      </c>
      <c r="L75" s="20"/>
      <c r="M75" s="21">
        <f>SUM(M72:M74)</f>
        <v>1369180</v>
      </c>
      <c r="N75" s="17"/>
      <c r="O75" s="21">
        <f>SUM(O72:O74)</f>
        <v>-26400</v>
      </c>
    </row>
    <row r="76" spans="1:15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</row>
    <row r="77" spans="1:15">
      <c r="A77" s="16" t="s">
        <v>25</v>
      </c>
      <c r="B77" s="16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</row>
    <row r="78" spans="1:15">
      <c r="A78" s="1" t="s">
        <v>90</v>
      </c>
      <c r="C78" s="18">
        <v>112552</v>
      </c>
      <c r="D78" s="18"/>
      <c r="E78" s="18">
        <v>125000</v>
      </c>
      <c r="F78" s="18"/>
      <c r="G78" s="18">
        <v>125000</v>
      </c>
      <c r="H78" s="18"/>
      <c r="I78" s="18">
        <v>125000</v>
      </c>
      <c r="J78" s="18"/>
      <c r="K78" s="18">
        <v>0</v>
      </c>
      <c r="L78" s="18"/>
      <c r="M78" s="18">
        <f>I78+K78</f>
        <v>125000</v>
      </c>
      <c r="N78" s="18"/>
      <c r="O78" s="18">
        <f>I78-G78</f>
        <v>0</v>
      </c>
    </row>
    <row r="79" spans="1:15" s="16" customFormat="1">
      <c r="A79" s="16" t="s">
        <v>26</v>
      </c>
      <c r="C79" s="21">
        <f>SUM(C78)</f>
        <v>112552</v>
      </c>
      <c r="D79" s="17"/>
      <c r="E79" s="21">
        <f>SUM(E78)</f>
        <v>125000</v>
      </c>
      <c r="F79" s="17"/>
      <c r="G79" s="21">
        <f>SUM(G78)</f>
        <v>125000</v>
      </c>
      <c r="H79" s="17"/>
      <c r="I79" s="21">
        <f>SUM(I78)</f>
        <v>125000</v>
      </c>
      <c r="J79" s="20"/>
      <c r="K79" s="21">
        <f>SUM(K76:K78)</f>
        <v>0</v>
      </c>
      <c r="L79" s="20"/>
      <c r="M79" s="21">
        <f>SUM(M76:M78)</f>
        <v>125000</v>
      </c>
      <c r="N79" s="17"/>
      <c r="O79" s="21">
        <f>SUM(O78)</f>
        <v>0</v>
      </c>
    </row>
    <row r="80" spans="1:15" s="16" customFormat="1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</row>
    <row r="81" spans="1:15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</row>
    <row r="82" spans="1:15" s="16" customFormat="1" ht="16.2" thickBot="1">
      <c r="A82" s="16" t="s">
        <v>10</v>
      </c>
      <c r="C82" s="29">
        <f>SUM(C24+C40+C52+C69+C75+C79)</f>
        <v>2121644</v>
      </c>
      <c r="D82" s="17"/>
      <c r="E82" s="29">
        <f>SUM(E24+E40+E52+E69+E75+E79)</f>
        <v>2286432</v>
      </c>
      <c r="F82" s="17"/>
      <c r="G82" s="29">
        <f>SUM(G24+G40+G52+G69+G75+G79)</f>
        <v>2240475</v>
      </c>
      <c r="H82" s="17"/>
      <c r="I82" s="29">
        <f>SUM(I24+I40+I52+I69+I75+I79)</f>
        <v>2179478</v>
      </c>
      <c r="J82" s="20"/>
      <c r="K82" s="29">
        <f>SUM(K24+K40+K52+K69+K75+K79)</f>
        <v>-14000</v>
      </c>
      <c r="L82" s="20"/>
      <c r="M82" s="29">
        <f>SUM(M24+M40+M52+M69+M75+M79)</f>
        <v>2165478</v>
      </c>
      <c r="N82" s="17"/>
      <c r="O82" s="29">
        <f>SUM(O24+O40+O52+O69+O75+O79)</f>
        <v>-60997</v>
      </c>
    </row>
    <row r="83" spans="1:15" ht="16.2" thickTop="1"/>
  </sheetData>
  <phoneticPr fontId="9" type="noConversion"/>
  <printOptions horizontalCentered="1"/>
  <pageMargins left="0.75" right="0.75" top="0.75" bottom="0.75" header="0.5" footer="0.5"/>
  <pageSetup scale="74" orientation="portrait" r:id="rId1"/>
  <headerFooter alignWithMargins="0">
    <oddFooter>&amp;L&amp;"Times New Roman,Regular"&amp;7St. Charles Parish 2011 Budget&amp;C&amp;"Times New Roman,Regular"&amp;12&amp;P</oddFooter>
  </headerFooter>
  <rowBreaks count="1" manualBreakCount="1">
    <brk id="5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1" enableFormatConditionsCalculation="0">
    <tabColor theme="6" tint="-0.499984740745262"/>
  </sheetPr>
  <dimension ref="A1:O69"/>
  <sheetViews>
    <sheetView view="pageLayout" topLeftCell="A24" zoomScaleNormal="90" workbookViewId="0">
      <selection activeCell="I42" sqref="I42"/>
    </sheetView>
  </sheetViews>
  <sheetFormatPr defaultColWidth="9.109375" defaultRowHeight="15.6"/>
  <cols>
    <col min="1" max="1" width="42.33203125" style="1" customWidth="1"/>
    <col min="2" max="2" width="1.6640625" style="1" customWidth="1"/>
    <col min="3" max="3" width="14.6640625" style="1" hidden="1" customWidth="1"/>
    <col min="4" max="4" width="1.6640625" style="1" hidden="1" customWidth="1"/>
    <col min="5" max="5" width="14.6640625" style="1" hidden="1" customWidth="1"/>
    <col min="6" max="6" width="1.6640625" style="1" hidden="1" customWidth="1"/>
    <col min="7" max="7" width="14.6640625" style="1" hidden="1" customWidth="1"/>
    <col min="8" max="8" width="1.6640625" style="1" hidden="1" customWidth="1"/>
    <col min="9" max="9" width="14.6640625" style="1" customWidth="1"/>
    <col min="10" max="10" width="1.6640625" style="1" customWidth="1"/>
    <col min="11" max="11" width="14.6640625" style="1" customWidth="1"/>
    <col min="12" max="12" width="1.6640625" style="1" customWidth="1"/>
    <col min="13" max="13" width="14.6640625" style="1" customWidth="1"/>
    <col min="14" max="14" width="1.6640625" style="1" customWidth="1"/>
    <col min="15" max="15" width="14.6640625" style="1" hidden="1" customWidth="1"/>
    <col min="16" max="16384" width="9.109375" style="1"/>
  </cols>
  <sheetData>
    <row r="1" spans="1:15" ht="22.8">
      <c r="A1" s="9" t="s">
        <v>27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22.8">
      <c r="A2" s="9" t="s">
        <v>31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17.399999999999999">
      <c r="A3" s="26" t="s">
        <v>32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6" spans="1:15" s="8" customFormat="1" ht="13.2">
      <c r="C6" s="13" t="s">
        <v>43</v>
      </c>
      <c r="D6" s="13"/>
      <c r="E6" s="13" t="s">
        <v>275</v>
      </c>
      <c r="F6" s="13"/>
      <c r="G6" s="13" t="s">
        <v>276</v>
      </c>
      <c r="H6" s="13"/>
      <c r="I6" s="13" t="s">
        <v>279</v>
      </c>
      <c r="J6" s="13"/>
      <c r="K6" s="13"/>
      <c r="L6" s="13"/>
      <c r="M6" s="13" t="s">
        <v>283</v>
      </c>
      <c r="N6" s="13"/>
      <c r="O6" s="13" t="s">
        <v>44</v>
      </c>
    </row>
    <row r="7" spans="1:15" s="8" customFormat="1" ht="13.2">
      <c r="C7" s="13"/>
      <c r="D7" s="13"/>
      <c r="E7" s="13"/>
      <c r="F7" s="13"/>
      <c r="G7" s="13"/>
      <c r="H7" s="13"/>
      <c r="I7" s="13" t="s">
        <v>280</v>
      </c>
      <c r="J7" s="13"/>
      <c r="K7" s="13" t="s">
        <v>282</v>
      </c>
      <c r="L7" s="13"/>
      <c r="M7" s="13" t="s">
        <v>280</v>
      </c>
      <c r="N7" s="13"/>
      <c r="O7" s="13"/>
    </row>
    <row r="8" spans="1:15" s="8" customFormat="1" ht="13.2">
      <c r="A8" s="14" t="s">
        <v>45</v>
      </c>
      <c r="B8" s="14"/>
      <c r="C8" s="15" t="s">
        <v>277</v>
      </c>
      <c r="D8" s="15"/>
      <c r="E8" s="15" t="s">
        <v>46</v>
      </c>
      <c r="F8" s="15"/>
      <c r="G8" s="15" t="s">
        <v>224</v>
      </c>
      <c r="H8" s="15"/>
      <c r="I8" s="15" t="s">
        <v>281</v>
      </c>
      <c r="J8" s="15"/>
      <c r="K8" s="15" t="s">
        <v>281</v>
      </c>
      <c r="L8" s="15"/>
      <c r="M8" s="15" t="s">
        <v>281</v>
      </c>
      <c r="N8" s="15"/>
      <c r="O8" s="15">
        <v>2010</v>
      </c>
    </row>
    <row r="9" spans="1:15" s="16" customFormat="1">
      <c r="A9" s="16" t="s">
        <v>3</v>
      </c>
    </row>
    <row r="10" spans="1:15" s="16" customFormat="1"/>
    <row r="11" spans="1:15" s="16" customFormat="1">
      <c r="A11" s="16" t="s">
        <v>13</v>
      </c>
    </row>
    <row r="12" spans="1:15">
      <c r="A12" s="1" t="s">
        <v>91</v>
      </c>
      <c r="C12" s="18">
        <v>362353</v>
      </c>
      <c r="D12" s="18"/>
      <c r="E12" s="18">
        <v>337000</v>
      </c>
      <c r="F12" s="18"/>
      <c r="G12" s="18">
        <v>316000</v>
      </c>
      <c r="H12" s="18"/>
      <c r="I12" s="18">
        <v>341000</v>
      </c>
      <c r="J12" s="18"/>
      <c r="K12" s="18">
        <v>0</v>
      </c>
      <c r="L12" s="18"/>
      <c r="M12" s="18">
        <f>I12+K12</f>
        <v>341000</v>
      </c>
      <c r="N12" s="18"/>
      <c r="O12" s="18">
        <f>I12-G12</f>
        <v>25000</v>
      </c>
    </row>
    <row r="13" spans="1:15" hidden="1">
      <c r="A13" s="1" t="s">
        <v>33</v>
      </c>
      <c r="C13" s="18"/>
      <c r="D13" s="18"/>
      <c r="E13" s="18">
        <v>0</v>
      </c>
      <c r="F13" s="18"/>
      <c r="G13" s="18"/>
      <c r="H13" s="18"/>
      <c r="I13" s="18"/>
      <c r="J13" s="18"/>
      <c r="K13" s="18">
        <v>0</v>
      </c>
      <c r="L13" s="18"/>
      <c r="M13" s="18">
        <f t="shared" ref="M13:M23" si="0">I13+K13</f>
        <v>0</v>
      </c>
      <c r="N13" s="18"/>
      <c r="O13" s="18">
        <f t="shared" ref="O13:O23" si="1">I13-G13</f>
        <v>0</v>
      </c>
    </row>
    <row r="14" spans="1:15">
      <c r="A14" s="1" t="s">
        <v>92</v>
      </c>
      <c r="C14" s="18">
        <v>44147</v>
      </c>
      <c r="D14" s="18"/>
      <c r="E14" s="18">
        <v>53500</v>
      </c>
      <c r="F14" s="18"/>
      <c r="G14" s="18">
        <v>50000</v>
      </c>
      <c r="H14" s="18"/>
      <c r="I14" s="18">
        <v>55200</v>
      </c>
      <c r="J14" s="18"/>
      <c r="K14" s="18">
        <v>0</v>
      </c>
      <c r="L14" s="18"/>
      <c r="M14" s="18">
        <f t="shared" si="0"/>
        <v>55200</v>
      </c>
      <c r="N14" s="18"/>
      <c r="O14" s="18">
        <f t="shared" si="1"/>
        <v>5200</v>
      </c>
    </row>
    <row r="15" spans="1:15">
      <c r="A15" s="1" t="s">
        <v>117</v>
      </c>
      <c r="C15" s="18">
        <v>82328</v>
      </c>
      <c r="D15" s="18"/>
      <c r="E15" s="18">
        <v>85000</v>
      </c>
      <c r="F15" s="18"/>
      <c r="G15" s="18">
        <v>75000</v>
      </c>
      <c r="H15" s="18"/>
      <c r="I15" s="18">
        <v>92000</v>
      </c>
      <c r="J15" s="18"/>
      <c r="K15" s="18">
        <v>0</v>
      </c>
      <c r="L15" s="18"/>
      <c r="M15" s="18">
        <f t="shared" si="0"/>
        <v>92000</v>
      </c>
      <c r="N15" s="18"/>
      <c r="O15" s="18">
        <f t="shared" si="1"/>
        <v>17000</v>
      </c>
    </row>
    <row r="16" spans="1:15">
      <c r="A16" s="1" t="s">
        <v>93</v>
      </c>
      <c r="C16" s="18">
        <v>1882</v>
      </c>
      <c r="D16" s="18"/>
      <c r="E16" s="18">
        <v>2100</v>
      </c>
      <c r="F16" s="18"/>
      <c r="G16" s="18">
        <v>1850</v>
      </c>
      <c r="H16" s="18"/>
      <c r="I16" s="18">
        <v>2000</v>
      </c>
      <c r="J16" s="18"/>
      <c r="K16" s="18">
        <v>0</v>
      </c>
      <c r="L16" s="18"/>
      <c r="M16" s="18">
        <f t="shared" si="0"/>
        <v>2000</v>
      </c>
      <c r="N16" s="18"/>
      <c r="O16" s="18">
        <f t="shared" si="1"/>
        <v>150</v>
      </c>
    </row>
    <row r="17" spans="1:15">
      <c r="A17" s="1" t="s">
        <v>94</v>
      </c>
      <c r="C17" s="18">
        <v>0</v>
      </c>
      <c r="D17" s="18"/>
      <c r="E17" s="18">
        <v>1000</v>
      </c>
      <c r="F17" s="18"/>
      <c r="G17" s="18">
        <v>1000</v>
      </c>
      <c r="H17" s="18"/>
      <c r="I17" s="18">
        <v>1800</v>
      </c>
      <c r="J17" s="18"/>
      <c r="K17" s="18">
        <v>0</v>
      </c>
      <c r="L17" s="18"/>
      <c r="M17" s="18">
        <f t="shared" si="0"/>
        <v>1800</v>
      </c>
      <c r="N17" s="18"/>
      <c r="O17" s="18">
        <f t="shared" si="1"/>
        <v>800</v>
      </c>
    </row>
    <row r="18" spans="1:15">
      <c r="A18" s="1" t="s">
        <v>95</v>
      </c>
      <c r="C18" s="18">
        <v>4669</v>
      </c>
      <c r="D18" s="18"/>
      <c r="E18" s="18">
        <v>5000</v>
      </c>
      <c r="F18" s="18"/>
      <c r="G18" s="18">
        <v>4500</v>
      </c>
      <c r="H18" s="18"/>
      <c r="I18" s="18">
        <v>5100</v>
      </c>
      <c r="J18" s="18"/>
      <c r="K18" s="18">
        <v>0</v>
      </c>
      <c r="L18" s="18"/>
      <c r="M18" s="18">
        <f t="shared" si="0"/>
        <v>5100</v>
      </c>
      <c r="N18" s="18"/>
      <c r="O18" s="18">
        <f t="shared" si="1"/>
        <v>600</v>
      </c>
    </row>
    <row r="19" spans="1:15">
      <c r="A19" s="1" t="s">
        <v>96</v>
      </c>
      <c r="C19" s="18">
        <v>1998</v>
      </c>
      <c r="D19" s="18"/>
      <c r="E19" s="18">
        <v>2500</v>
      </c>
      <c r="F19" s="18"/>
      <c r="G19" s="18">
        <v>1800</v>
      </c>
      <c r="H19" s="18"/>
      <c r="I19" s="18">
        <v>2000</v>
      </c>
      <c r="J19" s="18"/>
      <c r="K19" s="18">
        <v>0</v>
      </c>
      <c r="L19" s="18"/>
      <c r="M19" s="18">
        <f t="shared" si="0"/>
        <v>2000</v>
      </c>
      <c r="N19" s="18"/>
      <c r="O19" s="18">
        <f t="shared" si="1"/>
        <v>200</v>
      </c>
    </row>
    <row r="20" spans="1:15" hidden="1">
      <c r="A20" s="1" t="s">
        <v>258</v>
      </c>
      <c r="C20" s="18">
        <v>0</v>
      </c>
      <c r="D20" s="18"/>
      <c r="E20" s="18">
        <v>0</v>
      </c>
      <c r="F20" s="18"/>
      <c r="G20" s="18">
        <v>0</v>
      </c>
      <c r="H20" s="18"/>
      <c r="I20" s="18">
        <v>0</v>
      </c>
      <c r="J20" s="18"/>
      <c r="K20" s="18">
        <v>0</v>
      </c>
      <c r="L20" s="18"/>
      <c r="M20" s="18">
        <f t="shared" si="0"/>
        <v>0</v>
      </c>
      <c r="N20" s="18"/>
      <c r="O20" s="18">
        <f t="shared" si="1"/>
        <v>0</v>
      </c>
    </row>
    <row r="21" spans="1:15">
      <c r="A21" s="1" t="s">
        <v>207</v>
      </c>
      <c r="C21" s="18">
        <v>10201</v>
      </c>
      <c r="D21" s="18"/>
      <c r="E21" s="18">
        <v>8500</v>
      </c>
      <c r="F21" s="18"/>
      <c r="G21" s="18">
        <v>5800</v>
      </c>
      <c r="H21" s="18"/>
      <c r="I21" s="18">
        <v>6500</v>
      </c>
      <c r="J21" s="18"/>
      <c r="K21" s="18">
        <v>0</v>
      </c>
      <c r="L21" s="18"/>
      <c r="M21" s="18">
        <f t="shared" si="0"/>
        <v>6500</v>
      </c>
      <c r="N21" s="18"/>
      <c r="O21" s="18">
        <f>I21-G21</f>
        <v>700</v>
      </c>
    </row>
    <row r="22" spans="1:15">
      <c r="A22" s="1" t="s">
        <v>252</v>
      </c>
      <c r="C22" s="18">
        <v>750</v>
      </c>
      <c r="D22" s="18"/>
      <c r="E22" s="18">
        <v>1000</v>
      </c>
      <c r="F22" s="18"/>
      <c r="G22" s="18">
        <v>800</v>
      </c>
      <c r="H22" s="18"/>
      <c r="I22" s="18">
        <v>1000</v>
      </c>
      <c r="J22" s="18"/>
      <c r="K22" s="18">
        <v>0</v>
      </c>
      <c r="L22" s="18"/>
      <c r="M22" s="18">
        <f t="shared" si="0"/>
        <v>1000</v>
      </c>
      <c r="N22" s="18"/>
      <c r="O22" s="18">
        <f>I22-G22</f>
        <v>200</v>
      </c>
    </row>
    <row r="23" spans="1:15">
      <c r="A23" s="1" t="s">
        <v>97</v>
      </c>
      <c r="C23" s="18">
        <v>329</v>
      </c>
      <c r="D23" s="18"/>
      <c r="E23" s="18">
        <v>150</v>
      </c>
      <c r="F23" s="18"/>
      <c r="G23" s="18">
        <v>150</v>
      </c>
      <c r="H23" s="18"/>
      <c r="I23" s="18">
        <v>150</v>
      </c>
      <c r="J23" s="18"/>
      <c r="K23" s="18">
        <v>0</v>
      </c>
      <c r="L23" s="18"/>
      <c r="M23" s="18">
        <f t="shared" si="0"/>
        <v>150</v>
      </c>
      <c r="N23" s="18"/>
      <c r="O23" s="18">
        <f t="shared" si="1"/>
        <v>0</v>
      </c>
    </row>
    <row r="24" spans="1:15" s="16" customFormat="1">
      <c r="A24" s="16" t="s">
        <v>14</v>
      </c>
      <c r="C24" s="21">
        <f>SUM(C12:C23)</f>
        <v>508657</v>
      </c>
      <c r="D24" s="17"/>
      <c r="E24" s="21">
        <f>SUM(E12:E23)</f>
        <v>495750</v>
      </c>
      <c r="F24" s="17"/>
      <c r="G24" s="21">
        <f>SUM(G12:G23)</f>
        <v>456900</v>
      </c>
      <c r="H24" s="17"/>
      <c r="I24" s="21">
        <f>SUM(I12:I23)</f>
        <v>506750</v>
      </c>
      <c r="J24" s="20"/>
      <c r="K24" s="21">
        <f>SUM(K12:K23)</f>
        <v>0</v>
      </c>
      <c r="L24" s="20"/>
      <c r="M24" s="21">
        <f>SUM(M12:M23)</f>
        <v>506750</v>
      </c>
      <c r="N24" s="17"/>
      <c r="O24" s="21">
        <f>SUM(O12:O23)</f>
        <v>49850</v>
      </c>
    </row>
    <row r="25" spans="1:15"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1:15">
      <c r="A26" s="16" t="s">
        <v>15</v>
      </c>
      <c r="B26" s="16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15">
      <c r="A27" s="27" t="s">
        <v>98</v>
      </c>
      <c r="B27" s="27"/>
      <c r="C27" s="18">
        <v>607</v>
      </c>
      <c r="D27" s="18"/>
      <c r="E27" s="18">
        <v>985</v>
      </c>
      <c r="F27" s="18"/>
      <c r="G27" s="18">
        <v>985</v>
      </c>
      <c r="H27" s="18"/>
      <c r="I27" s="18">
        <v>985</v>
      </c>
      <c r="J27" s="18"/>
      <c r="K27" s="18">
        <v>0</v>
      </c>
      <c r="L27" s="18"/>
      <c r="M27" s="18">
        <f t="shared" ref="M27:M36" si="2">I27+K27</f>
        <v>985</v>
      </c>
      <c r="N27" s="18"/>
      <c r="O27" s="18">
        <f>I27-G27</f>
        <v>0</v>
      </c>
    </row>
    <row r="28" spans="1:15">
      <c r="A28" s="1" t="s">
        <v>99</v>
      </c>
      <c r="C28" s="18">
        <v>28518</v>
      </c>
      <c r="D28" s="18"/>
      <c r="E28" s="18">
        <v>36795</v>
      </c>
      <c r="F28" s="18"/>
      <c r="G28" s="18">
        <v>36795</v>
      </c>
      <c r="H28" s="18"/>
      <c r="I28" s="18">
        <v>36795</v>
      </c>
      <c r="J28" s="18"/>
      <c r="K28" s="18">
        <v>0</v>
      </c>
      <c r="L28" s="18"/>
      <c r="M28" s="18">
        <f t="shared" si="2"/>
        <v>36795</v>
      </c>
      <c r="N28" s="18"/>
      <c r="O28" s="18">
        <f t="shared" ref="O28:O36" si="3">I28-G28</f>
        <v>0</v>
      </c>
    </row>
    <row r="29" spans="1:15">
      <c r="A29" s="1" t="s">
        <v>100</v>
      </c>
      <c r="C29" s="18">
        <v>99185</v>
      </c>
      <c r="D29" s="18"/>
      <c r="E29" s="18">
        <v>112650</v>
      </c>
      <c r="F29" s="18"/>
      <c r="G29" s="18">
        <v>112650</v>
      </c>
      <c r="H29" s="18"/>
      <c r="I29" s="18">
        <v>112700</v>
      </c>
      <c r="J29" s="18"/>
      <c r="K29" s="18">
        <v>0</v>
      </c>
      <c r="L29" s="18"/>
      <c r="M29" s="18">
        <f t="shared" si="2"/>
        <v>112700</v>
      </c>
      <c r="N29" s="18"/>
      <c r="O29" s="18">
        <f t="shared" si="3"/>
        <v>50</v>
      </c>
    </row>
    <row r="30" spans="1:15" hidden="1">
      <c r="A30" s="1" t="s">
        <v>34</v>
      </c>
      <c r="C30" s="18"/>
      <c r="D30" s="18"/>
      <c r="E30" s="18">
        <v>0</v>
      </c>
      <c r="F30" s="18"/>
      <c r="G30" s="18"/>
      <c r="H30" s="18"/>
      <c r="I30" s="18"/>
      <c r="J30" s="18"/>
      <c r="K30" s="18"/>
      <c r="L30" s="18"/>
      <c r="M30" s="18">
        <f t="shared" si="2"/>
        <v>0</v>
      </c>
      <c r="N30" s="18"/>
      <c r="O30" s="18">
        <f t="shared" si="3"/>
        <v>0</v>
      </c>
    </row>
    <row r="31" spans="1:15" hidden="1">
      <c r="A31" s="1" t="s">
        <v>101</v>
      </c>
      <c r="C31" s="18"/>
      <c r="D31" s="18"/>
      <c r="E31" s="18">
        <v>0</v>
      </c>
      <c r="F31" s="18"/>
      <c r="G31" s="18"/>
      <c r="H31" s="18"/>
      <c r="I31" s="18"/>
      <c r="J31" s="18"/>
      <c r="K31" s="18"/>
      <c r="L31" s="18"/>
      <c r="M31" s="18">
        <f t="shared" si="2"/>
        <v>0</v>
      </c>
      <c r="N31" s="18"/>
      <c r="O31" s="18">
        <f t="shared" si="3"/>
        <v>0</v>
      </c>
    </row>
    <row r="32" spans="1:15">
      <c r="A32" s="1" t="s">
        <v>102</v>
      </c>
      <c r="C32" s="18">
        <v>2251</v>
      </c>
      <c r="D32" s="18"/>
      <c r="E32" s="18">
        <v>5000</v>
      </c>
      <c r="F32" s="18"/>
      <c r="G32" s="18">
        <v>5000</v>
      </c>
      <c r="H32" s="18"/>
      <c r="I32" s="18">
        <v>5000</v>
      </c>
      <c r="J32" s="18"/>
      <c r="K32" s="18">
        <v>0</v>
      </c>
      <c r="L32" s="18"/>
      <c r="M32" s="18">
        <f t="shared" si="2"/>
        <v>5000</v>
      </c>
      <c r="N32" s="18"/>
      <c r="O32" s="18">
        <f t="shared" si="3"/>
        <v>0</v>
      </c>
    </row>
    <row r="33" spans="1:15">
      <c r="A33" s="1" t="s">
        <v>103</v>
      </c>
      <c r="C33" s="18">
        <v>19422</v>
      </c>
      <c r="D33" s="18"/>
      <c r="E33" s="18">
        <v>40156</v>
      </c>
      <c r="F33" s="18"/>
      <c r="G33" s="18">
        <v>43210</v>
      </c>
      <c r="H33" s="18"/>
      <c r="I33" s="18">
        <v>43810</v>
      </c>
      <c r="J33" s="18"/>
      <c r="K33" s="18">
        <v>0</v>
      </c>
      <c r="L33" s="18"/>
      <c r="M33" s="18">
        <f t="shared" si="2"/>
        <v>43810</v>
      </c>
      <c r="N33" s="18"/>
      <c r="O33" s="18">
        <f t="shared" si="3"/>
        <v>600</v>
      </c>
    </row>
    <row r="34" spans="1:15">
      <c r="A34" s="1" t="s">
        <v>104</v>
      </c>
      <c r="C34" s="18">
        <v>30800</v>
      </c>
      <c r="D34" s="18"/>
      <c r="E34" s="18">
        <v>42947</v>
      </c>
      <c r="F34" s="18"/>
      <c r="G34" s="18">
        <v>42947</v>
      </c>
      <c r="H34" s="18"/>
      <c r="I34" s="18">
        <v>43850</v>
      </c>
      <c r="J34" s="18"/>
      <c r="K34" s="18">
        <v>0</v>
      </c>
      <c r="L34" s="18"/>
      <c r="M34" s="18">
        <f t="shared" si="2"/>
        <v>43850</v>
      </c>
      <c r="N34" s="18"/>
      <c r="O34" s="18">
        <f t="shared" si="3"/>
        <v>903</v>
      </c>
    </row>
    <row r="35" spans="1:15">
      <c r="A35" s="1" t="s">
        <v>105</v>
      </c>
      <c r="C35" s="18">
        <v>918</v>
      </c>
      <c r="D35" s="18"/>
      <c r="E35" s="18">
        <v>1198</v>
      </c>
      <c r="F35" s="18"/>
      <c r="G35" s="18">
        <v>980</v>
      </c>
      <c r="H35" s="18"/>
      <c r="I35" s="18">
        <v>1175</v>
      </c>
      <c r="J35" s="18"/>
      <c r="K35" s="18">
        <v>0</v>
      </c>
      <c r="L35" s="18"/>
      <c r="M35" s="18">
        <f t="shared" si="2"/>
        <v>1175</v>
      </c>
      <c r="N35" s="18"/>
      <c r="O35" s="18">
        <f t="shared" si="3"/>
        <v>195</v>
      </c>
    </row>
    <row r="36" spans="1:15">
      <c r="A36" s="1" t="s">
        <v>106</v>
      </c>
      <c r="C36" s="18">
        <v>4685</v>
      </c>
      <c r="D36" s="18"/>
      <c r="E36" s="18">
        <v>7288</v>
      </c>
      <c r="F36" s="18"/>
      <c r="G36" s="18">
        <v>4015</v>
      </c>
      <c r="H36" s="18"/>
      <c r="I36" s="18">
        <v>4820</v>
      </c>
      <c r="J36" s="18"/>
      <c r="K36" s="18">
        <v>0</v>
      </c>
      <c r="L36" s="18"/>
      <c r="M36" s="18">
        <f t="shared" si="2"/>
        <v>4820</v>
      </c>
      <c r="N36" s="18"/>
      <c r="O36" s="18">
        <f t="shared" si="3"/>
        <v>805</v>
      </c>
    </row>
    <row r="37" spans="1:15" s="16" customFormat="1">
      <c r="A37" s="16" t="s">
        <v>16</v>
      </c>
      <c r="C37" s="21">
        <f>SUM(C27:C36)</f>
        <v>186386</v>
      </c>
      <c r="D37" s="17"/>
      <c r="E37" s="21">
        <f>SUM(E27:E36)</f>
        <v>247019</v>
      </c>
      <c r="F37" s="17"/>
      <c r="G37" s="21">
        <f>SUM(G27:G36)</f>
        <v>246582</v>
      </c>
      <c r="H37" s="17"/>
      <c r="I37" s="21">
        <f>SUM(I27:I36)</f>
        <v>249135</v>
      </c>
      <c r="J37" s="20"/>
      <c r="K37" s="21">
        <f>SUM(K27:K36)</f>
        <v>0</v>
      </c>
      <c r="L37" s="20"/>
      <c r="M37" s="21">
        <f>SUM(M27:M36)</f>
        <v>249135</v>
      </c>
      <c r="N37" s="17"/>
      <c r="O37" s="21">
        <f>SUM(O27:O36)</f>
        <v>2553</v>
      </c>
    </row>
    <row r="38" spans="1:15"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1:15">
      <c r="A39" s="16" t="s">
        <v>19</v>
      </c>
      <c r="B39" s="16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1:15">
      <c r="A40" s="27" t="s">
        <v>228</v>
      </c>
      <c r="B40" s="27"/>
      <c r="C40" s="18">
        <v>9868</v>
      </c>
      <c r="D40" s="18"/>
      <c r="E40" s="18">
        <v>39000</v>
      </c>
      <c r="F40" s="18"/>
      <c r="G40" s="18">
        <v>39000</v>
      </c>
      <c r="H40" s="18"/>
      <c r="I40" s="18">
        <v>39000</v>
      </c>
      <c r="J40" s="18"/>
      <c r="K40" s="18">
        <v>0</v>
      </c>
      <c r="L40" s="18"/>
      <c r="M40" s="18">
        <f>I40+K40</f>
        <v>39000</v>
      </c>
      <c r="N40" s="18"/>
      <c r="O40" s="18">
        <f>I40-G40</f>
        <v>0</v>
      </c>
    </row>
    <row r="41" spans="1:15">
      <c r="A41" s="1" t="s">
        <v>107</v>
      </c>
      <c r="C41" s="18">
        <v>11344</v>
      </c>
      <c r="D41" s="18"/>
      <c r="E41" s="18">
        <v>19275</v>
      </c>
      <c r="F41" s="18"/>
      <c r="G41" s="18">
        <v>19275</v>
      </c>
      <c r="H41" s="18"/>
      <c r="I41" s="18">
        <v>19275</v>
      </c>
      <c r="J41" s="18"/>
      <c r="K41" s="18">
        <v>0</v>
      </c>
      <c r="L41" s="18"/>
      <c r="M41" s="18">
        <f>I41+K41</f>
        <v>19275</v>
      </c>
      <c r="N41" s="18"/>
      <c r="O41" s="18">
        <f>I41-G41</f>
        <v>0</v>
      </c>
    </row>
    <row r="42" spans="1:15">
      <c r="A42" s="1" t="s">
        <v>108</v>
      </c>
      <c r="C42" s="18">
        <v>1955</v>
      </c>
      <c r="D42" s="18"/>
      <c r="E42" s="18">
        <v>1800</v>
      </c>
      <c r="F42" s="18"/>
      <c r="G42" s="18">
        <v>1800</v>
      </c>
      <c r="H42" s="18"/>
      <c r="I42" s="18">
        <v>1800</v>
      </c>
      <c r="J42" s="18"/>
      <c r="K42" s="18">
        <v>0</v>
      </c>
      <c r="L42" s="18"/>
      <c r="M42" s="18">
        <f>I42+K42</f>
        <v>1800</v>
      </c>
      <c r="N42" s="18"/>
      <c r="O42" s="18">
        <f>I42-G42</f>
        <v>0</v>
      </c>
    </row>
    <row r="43" spans="1:15">
      <c r="A43" s="27" t="s">
        <v>109</v>
      </c>
      <c r="B43" s="27"/>
      <c r="C43" s="18">
        <v>132</v>
      </c>
      <c r="D43" s="18"/>
      <c r="E43" s="18">
        <v>750</v>
      </c>
      <c r="F43" s="18"/>
      <c r="G43" s="18">
        <v>750</v>
      </c>
      <c r="H43" s="18"/>
      <c r="I43" s="18">
        <v>750</v>
      </c>
      <c r="J43" s="18"/>
      <c r="K43" s="18">
        <v>0</v>
      </c>
      <c r="L43" s="18"/>
      <c r="M43" s="18">
        <f>I43+K43</f>
        <v>750</v>
      </c>
      <c r="N43" s="18"/>
      <c r="O43" s="18">
        <f>I43-G43</f>
        <v>0</v>
      </c>
    </row>
    <row r="44" spans="1:15">
      <c r="A44" s="28" t="s">
        <v>229</v>
      </c>
      <c r="B44" s="28"/>
      <c r="C44" s="18">
        <v>0</v>
      </c>
      <c r="D44" s="18"/>
      <c r="E44" s="18">
        <v>50</v>
      </c>
      <c r="F44" s="18"/>
      <c r="G44" s="18">
        <v>50</v>
      </c>
      <c r="H44" s="18"/>
      <c r="I44" s="18">
        <v>50</v>
      </c>
      <c r="J44" s="18"/>
      <c r="K44" s="18">
        <v>0</v>
      </c>
      <c r="L44" s="18"/>
      <c r="M44" s="18">
        <f>I44+K44</f>
        <v>50</v>
      </c>
      <c r="N44" s="18"/>
      <c r="O44" s="18">
        <f>I44-G44</f>
        <v>0</v>
      </c>
    </row>
    <row r="45" spans="1:15" s="16" customFormat="1">
      <c r="A45" s="16" t="s">
        <v>20</v>
      </c>
      <c r="C45" s="21">
        <f>SUM(C40:C44)</f>
        <v>23299</v>
      </c>
      <c r="D45" s="17"/>
      <c r="E45" s="21">
        <f>SUM(E40:E44)</f>
        <v>60875</v>
      </c>
      <c r="F45" s="17"/>
      <c r="G45" s="21">
        <f>SUM(G40:G44)</f>
        <v>60875</v>
      </c>
      <c r="H45" s="17"/>
      <c r="I45" s="21">
        <f>SUM(I40:I44)</f>
        <v>60875</v>
      </c>
      <c r="J45" s="20"/>
      <c r="K45" s="21">
        <f>SUM(K40:K44)</f>
        <v>0</v>
      </c>
      <c r="L45" s="20"/>
      <c r="M45" s="21">
        <f>SUM(M40:M44)</f>
        <v>60875</v>
      </c>
      <c r="N45" s="17"/>
      <c r="O45" s="21">
        <f>SUM(O40:O44)</f>
        <v>0</v>
      </c>
    </row>
    <row r="46" spans="1:15"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</row>
    <row r="47" spans="1:15">
      <c r="A47" s="16" t="s">
        <v>21</v>
      </c>
      <c r="B47" s="16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</row>
    <row r="48" spans="1:15">
      <c r="A48" s="1" t="s">
        <v>216</v>
      </c>
      <c r="C48" s="18">
        <v>81</v>
      </c>
      <c r="D48" s="18"/>
      <c r="E48" s="18">
        <v>8000</v>
      </c>
      <c r="F48" s="18"/>
      <c r="G48" s="18">
        <v>8000</v>
      </c>
      <c r="H48" s="18"/>
      <c r="I48" s="18">
        <v>8000</v>
      </c>
      <c r="J48" s="18"/>
      <c r="K48" s="18">
        <v>0</v>
      </c>
      <c r="L48" s="18"/>
      <c r="M48" s="18">
        <f>I48+K48</f>
        <v>8000</v>
      </c>
      <c r="N48" s="18"/>
      <c r="O48" s="18">
        <f>I48-G48</f>
        <v>0</v>
      </c>
    </row>
    <row r="49" spans="1:15" hidden="1">
      <c r="A49" s="27" t="s">
        <v>35</v>
      </c>
      <c r="B49" s="27"/>
      <c r="C49" s="18"/>
      <c r="D49" s="18"/>
      <c r="E49" s="18">
        <v>0</v>
      </c>
      <c r="F49" s="18"/>
      <c r="G49" s="18"/>
      <c r="H49" s="18"/>
      <c r="I49" s="18"/>
      <c r="J49" s="18"/>
      <c r="K49" s="18"/>
      <c r="L49" s="18"/>
      <c r="M49" s="18">
        <f>I49+K49</f>
        <v>0</v>
      </c>
      <c r="N49" s="18"/>
      <c r="O49" s="18">
        <f>I49-G49</f>
        <v>0</v>
      </c>
    </row>
    <row r="50" spans="1:15">
      <c r="A50" s="1" t="s">
        <v>110</v>
      </c>
      <c r="C50" s="18">
        <v>3884</v>
      </c>
      <c r="D50" s="18"/>
      <c r="E50" s="18">
        <v>28000</v>
      </c>
      <c r="F50" s="18"/>
      <c r="G50" s="18">
        <v>28000</v>
      </c>
      <c r="H50" s="18"/>
      <c r="I50" s="18">
        <v>28000</v>
      </c>
      <c r="J50" s="18"/>
      <c r="K50" s="18">
        <v>0</v>
      </c>
      <c r="L50" s="18"/>
      <c r="M50" s="18">
        <f>I50+K50</f>
        <v>28000</v>
      </c>
      <c r="N50" s="18"/>
      <c r="O50" s="18">
        <f>I50-G50</f>
        <v>0</v>
      </c>
    </row>
    <row r="51" spans="1:15">
      <c r="A51" s="1" t="s">
        <v>97</v>
      </c>
      <c r="C51" s="18">
        <v>136525</v>
      </c>
      <c r="D51" s="18"/>
      <c r="E51" s="18">
        <v>31250</v>
      </c>
      <c r="F51" s="18"/>
      <c r="G51" s="18">
        <v>31250</v>
      </c>
      <c r="H51" s="18"/>
      <c r="I51" s="18">
        <v>31250</v>
      </c>
      <c r="J51" s="18"/>
      <c r="K51" s="18">
        <v>0</v>
      </c>
      <c r="L51" s="18"/>
      <c r="M51" s="18">
        <f>I51+K51</f>
        <v>31250</v>
      </c>
      <c r="N51" s="18"/>
      <c r="O51" s="18">
        <f>I51-G51</f>
        <v>0</v>
      </c>
    </row>
    <row r="52" spans="1:15" s="16" customFormat="1">
      <c r="A52" s="16" t="s">
        <v>22</v>
      </c>
      <c r="C52" s="21">
        <f>SUM(C48:C51)</f>
        <v>140490</v>
      </c>
      <c r="D52" s="17"/>
      <c r="E52" s="21">
        <f>SUM(E48:E51)</f>
        <v>67250</v>
      </c>
      <c r="F52" s="17"/>
      <c r="G52" s="21">
        <f>SUM(G48:G51)</f>
        <v>67250</v>
      </c>
      <c r="H52" s="17"/>
      <c r="I52" s="21">
        <f>SUM(I48:I51)</f>
        <v>67250</v>
      </c>
      <c r="J52" s="20"/>
      <c r="K52" s="21">
        <f>SUM(K48:K51)</f>
        <v>0</v>
      </c>
      <c r="L52" s="20"/>
      <c r="M52" s="21">
        <f>SUM(M48:M51)</f>
        <v>67250</v>
      </c>
      <c r="N52" s="17"/>
      <c r="O52" s="21">
        <f>SUM(O48:O51)</f>
        <v>0</v>
      </c>
    </row>
    <row r="53" spans="1:15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</row>
    <row r="54" spans="1:15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</row>
    <row r="55" spans="1:15" s="16" customFormat="1" ht="16.2" thickBot="1">
      <c r="A55" s="16" t="s">
        <v>10</v>
      </c>
      <c r="C55" s="29">
        <f>SUM(C24+C37+C45+C52)</f>
        <v>858832</v>
      </c>
      <c r="D55" s="17"/>
      <c r="E55" s="29">
        <f>SUM(E24+E37+E45+E52)</f>
        <v>870894</v>
      </c>
      <c r="F55" s="17"/>
      <c r="G55" s="29">
        <f>SUM(G24+G37+G45+G52)</f>
        <v>831607</v>
      </c>
      <c r="H55" s="17"/>
      <c r="I55" s="29">
        <f>SUM(I24+I37+I45+I52)</f>
        <v>884010</v>
      </c>
      <c r="J55" s="20"/>
      <c r="K55" s="29">
        <f>SUM(K24+K37+K45+K52)</f>
        <v>0</v>
      </c>
      <c r="L55" s="20"/>
      <c r="M55" s="29">
        <f>SUM(M24+M37+M45+M52)</f>
        <v>884010</v>
      </c>
      <c r="N55" s="17"/>
      <c r="O55" s="29">
        <f>SUM(O24+O37+O45+O52)</f>
        <v>52403</v>
      </c>
    </row>
    <row r="56" spans="1:15" ht="16.2" thickTop="1"/>
    <row r="69" hidden="1"/>
  </sheetData>
  <phoneticPr fontId="9" type="noConversion"/>
  <printOptions horizontalCentered="1"/>
  <pageMargins left="0.75" right="0.75" top="0.75" bottom="0.75" header="0.5" footer="0.5"/>
  <pageSetup scale="74" orientation="portrait" r:id="rId1"/>
  <headerFooter alignWithMargins="0">
    <oddFooter>&amp;L&amp;"Times New Roman,Regular"&amp;7St. Charles Parish 2011 Budget&amp;C&amp;"Times New Roman,Regular"&amp;12&amp;P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2" enableFormatConditionsCalculation="0">
    <tabColor theme="6" tint="-0.499984740745262"/>
  </sheetPr>
  <dimension ref="A1:O69"/>
  <sheetViews>
    <sheetView view="pageLayout" topLeftCell="A30" zoomScaleNormal="90" workbookViewId="0">
      <selection activeCell="I25" sqref="I25"/>
    </sheetView>
  </sheetViews>
  <sheetFormatPr defaultColWidth="9.109375" defaultRowHeight="15.6"/>
  <cols>
    <col min="1" max="1" width="42.33203125" style="1" customWidth="1"/>
    <col min="2" max="2" width="1.6640625" style="1" customWidth="1"/>
    <col min="3" max="3" width="14.6640625" style="1" hidden="1" customWidth="1"/>
    <col min="4" max="4" width="1.6640625" style="1" hidden="1" customWidth="1"/>
    <col min="5" max="5" width="14.6640625" style="1" hidden="1" customWidth="1"/>
    <col min="6" max="6" width="1.6640625" style="1" hidden="1" customWidth="1"/>
    <col min="7" max="7" width="14.6640625" style="1" hidden="1" customWidth="1"/>
    <col min="8" max="8" width="1.6640625" style="1" hidden="1" customWidth="1"/>
    <col min="9" max="9" width="14.6640625" style="1" customWidth="1"/>
    <col min="10" max="10" width="1.6640625" style="1" customWidth="1"/>
    <col min="11" max="11" width="14.6640625" style="1" customWidth="1"/>
    <col min="12" max="12" width="1.6640625" style="1" customWidth="1"/>
    <col min="13" max="13" width="14.6640625" style="1" customWidth="1"/>
    <col min="14" max="14" width="1.6640625" style="1" customWidth="1"/>
    <col min="15" max="15" width="14.6640625" style="1" hidden="1" customWidth="1"/>
    <col min="16" max="16384" width="9.109375" style="1"/>
  </cols>
  <sheetData>
    <row r="1" spans="1:15" ht="22.8">
      <c r="A1" s="9" t="s">
        <v>27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22.8">
      <c r="A2" s="9" t="s">
        <v>36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17.399999999999999">
      <c r="A3" s="26" t="s">
        <v>37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6" spans="1:15" s="8" customFormat="1" ht="13.2">
      <c r="C6" s="13" t="s">
        <v>43</v>
      </c>
      <c r="D6" s="13"/>
      <c r="E6" s="13" t="s">
        <v>275</v>
      </c>
      <c r="F6" s="13"/>
      <c r="G6" s="13" t="s">
        <v>276</v>
      </c>
      <c r="H6" s="13"/>
      <c r="I6" s="13" t="s">
        <v>279</v>
      </c>
      <c r="J6" s="13"/>
      <c r="K6" s="13"/>
      <c r="L6" s="13"/>
      <c r="M6" s="13" t="s">
        <v>283</v>
      </c>
      <c r="N6" s="13"/>
      <c r="O6" s="13" t="s">
        <v>44</v>
      </c>
    </row>
    <row r="7" spans="1:15" s="8" customFormat="1" ht="13.2">
      <c r="C7" s="13"/>
      <c r="D7" s="13"/>
      <c r="E7" s="13"/>
      <c r="F7" s="13"/>
      <c r="G7" s="13"/>
      <c r="H7" s="13"/>
      <c r="I7" s="13" t="s">
        <v>280</v>
      </c>
      <c r="J7" s="13"/>
      <c r="K7" s="13" t="s">
        <v>282</v>
      </c>
      <c r="L7" s="13"/>
      <c r="M7" s="13" t="s">
        <v>280</v>
      </c>
      <c r="N7" s="13"/>
      <c r="O7" s="13"/>
    </row>
    <row r="8" spans="1:15" s="8" customFormat="1" ht="13.2">
      <c r="A8" s="14" t="s">
        <v>45</v>
      </c>
      <c r="B8" s="14"/>
      <c r="C8" s="15" t="s">
        <v>277</v>
      </c>
      <c r="D8" s="15"/>
      <c r="E8" s="15" t="s">
        <v>46</v>
      </c>
      <c r="F8" s="15"/>
      <c r="G8" s="15" t="s">
        <v>224</v>
      </c>
      <c r="H8" s="15"/>
      <c r="I8" s="15" t="s">
        <v>281</v>
      </c>
      <c r="J8" s="15"/>
      <c r="K8" s="15" t="s">
        <v>281</v>
      </c>
      <c r="L8" s="15"/>
      <c r="M8" s="15" t="s">
        <v>281</v>
      </c>
      <c r="N8" s="15"/>
      <c r="O8" s="15">
        <v>2010</v>
      </c>
    </row>
    <row r="9" spans="1:15" s="16" customFormat="1">
      <c r="A9" s="16" t="s">
        <v>3</v>
      </c>
    </row>
    <row r="10" spans="1:15" s="16" customFormat="1"/>
    <row r="11" spans="1:15" s="16" customFormat="1">
      <c r="A11" s="16" t="s">
        <v>13</v>
      </c>
    </row>
    <row r="12" spans="1:15">
      <c r="A12" s="1" t="s">
        <v>113</v>
      </c>
      <c r="C12" s="18">
        <v>245536</v>
      </c>
      <c r="D12" s="18"/>
      <c r="E12" s="18">
        <v>316500</v>
      </c>
      <c r="F12" s="18"/>
      <c r="G12" s="18">
        <v>311000</v>
      </c>
      <c r="H12" s="18"/>
      <c r="I12" s="18">
        <v>339000</v>
      </c>
      <c r="J12" s="18"/>
      <c r="K12" s="18">
        <v>0</v>
      </c>
      <c r="L12" s="18"/>
      <c r="M12" s="18">
        <f>I12+K12</f>
        <v>339000</v>
      </c>
      <c r="N12" s="18"/>
      <c r="O12" s="18">
        <f>I12-G12</f>
        <v>28000</v>
      </c>
    </row>
    <row r="13" spans="1:15" hidden="1">
      <c r="A13" s="1" t="s">
        <v>111</v>
      </c>
      <c r="C13" s="18"/>
      <c r="D13" s="18"/>
      <c r="E13" s="18">
        <v>0</v>
      </c>
      <c r="F13" s="18"/>
      <c r="G13" s="18"/>
      <c r="H13" s="18"/>
      <c r="I13" s="18"/>
      <c r="J13" s="18"/>
      <c r="K13" s="18">
        <v>0</v>
      </c>
      <c r="L13" s="18"/>
      <c r="M13" s="18">
        <f t="shared" ref="M13:M23" si="0">I13+K13</f>
        <v>0</v>
      </c>
      <c r="N13" s="18"/>
      <c r="O13" s="18">
        <f t="shared" ref="O13:O23" si="1">I13-G13</f>
        <v>0</v>
      </c>
    </row>
    <row r="14" spans="1:15">
      <c r="A14" s="1" t="s">
        <v>114</v>
      </c>
      <c r="C14" s="18">
        <v>29965</v>
      </c>
      <c r="D14" s="18"/>
      <c r="E14" s="18">
        <v>50000</v>
      </c>
      <c r="F14" s="18"/>
      <c r="G14" s="18">
        <v>50000</v>
      </c>
      <c r="H14" s="18"/>
      <c r="I14" s="18">
        <v>53500</v>
      </c>
      <c r="J14" s="18"/>
      <c r="K14" s="18">
        <v>0</v>
      </c>
      <c r="L14" s="18"/>
      <c r="M14" s="18">
        <f t="shared" si="0"/>
        <v>53500</v>
      </c>
      <c r="N14" s="18"/>
      <c r="O14" s="18">
        <f t="shared" si="1"/>
        <v>3500</v>
      </c>
    </row>
    <row r="15" spans="1:15">
      <c r="A15" s="1" t="s">
        <v>115</v>
      </c>
      <c r="C15" s="18">
        <v>26102</v>
      </c>
      <c r="D15" s="18"/>
      <c r="E15" s="18">
        <v>47000</v>
      </c>
      <c r="F15" s="18"/>
      <c r="G15" s="18">
        <v>48000</v>
      </c>
      <c r="H15" s="18"/>
      <c r="I15" s="18">
        <v>60000</v>
      </c>
      <c r="J15" s="18"/>
      <c r="K15" s="18">
        <v>0</v>
      </c>
      <c r="L15" s="18"/>
      <c r="M15" s="18">
        <f t="shared" si="0"/>
        <v>60000</v>
      </c>
      <c r="N15" s="18"/>
      <c r="O15" s="18">
        <f t="shared" si="1"/>
        <v>12000</v>
      </c>
    </row>
    <row r="16" spans="1:15">
      <c r="A16" s="1" t="s">
        <v>118</v>
      </c>
      <c r="C16" s="18">
        <v>13774</v>
      </c>
      <c r="D16" s="18"/>
      <c r="E16" s="18">
        <v>18000</v>
      </c>
      <c r="F16" s="18"/>
      <c r="G16" s="18">
        <v>19500</v>
      </c>
      <c r="H16" s="18"/>
      <c r="I16" s="18">
        <v>21000</v>
      </c>
      <c r="J16" s="18"/>
      <c r="K16" s="18">
        <v>0</v>
      </c>
      <c r="L16" s="18"/>
      <c r="M16" s="18">
        <f t="shared" si="0"/>
        <v>21000</v>
      </c>
      <c r="N16" s="18"/>
      <c r="O16" s="18">
        <f t="shared" si="1"/>
        <v>1500</v>
      </c>
    </row>
    <row r="17" spans="1:15">
      <c r="A17" s="1" t="s">
        <v>119</v>
      </c>
      <c r="C17" s="18">
        <v>0</v>
      </c>
      <c r="D17" s="18"/>
      <c r="E17" s="18">
        <v>1500</v>
      </c>
      <c r="F17" s="18"/>
      <c r="G17" s="18">
        <v>1500</v>
      </c>
      <c r="H17" s="18"/>
      <c r="I17" s="18">
        <v>1650</v>
      </c>
      <c r="J17" s="18"/>
      <c r="K17" s="18">
        <v>0</v>
      </c>
      <c r="L17" s="18"/>
      <c r="M17" s="18">
        <f t="shared" si="0"/>
        <v>1650</v>
      </c>
      <c r="N17" s="18"/>
      <c r="O17" s="18">
        <f t="shared" si="1"/>
        <v>150</v>
      </c>
    </row>
    <row r="18" spans="1:15">
      <c r="A18" s="1" t="s">
        <v>120</v>
      </c>
      <c r="C18" s="18">
        <v>3418</v>
      </c>
      <c r="D18" s="18"/>
      <c r="E18" s="18">
        <v>5000</v>
      </c>
      <c r="F18" s="18"/>
      <c r="G18" s="18">
        <v>4000</v>
      </c>
      <c r="H18" s="18"/>
      <c r="I18" s="18">
        <v>4500</v>
      </c>
      <c r="J18" s="18"/>
      <c r="K18" s="18">
        <v>0</v>
      </c>
      <c r="L18" s="18"/>
      <c r="M18" s="18">
        <f t="shared" si="0"/>
        <v>4500</v>
      </c>
      <c r="N18" s="18"/>
      <c r="O18" s="18">
        <f t="shared" si="1"/>
        <v>500</v>
      </c>
    </row>
    <row r="19" spans="1:15">
      <c r="A19" s="1" t="s">
        <v>121</v>
      </c>
      <c r="C19" s="18">
        <v>1265</v>
      </c>
      <c r="D19" s="18"/>
      <c r="E19" s="18">
        <v>2000</v>
      </c>
      <c r="F19" s="18"/>
      <c r="G19" s="18">
        <v>1510</v>
      </c>
      <c r="H19" s="18"/>
      <c r="I19" s="18">
        <v>1600</v>
      </c>
      <c r="J19" s="18"/>
      <c r="K19" s="18">
        <v>0</v>
      </c>
      <c r="L19" s="18"/>
      <c r="M19" s="18">
        <f t="shared" si="0"/>
        <v>1600</v>
      </c>
      <c r="N19" s="18"/>
      <c r="O19" s="18">
        <f t="shared" si="1"/>
        <v>90</v>
      </c>
    </row>
    <row r="20" spans="1:15" hidden="1">
      <c r="A20" s="1" t="s">
        <v>259</v>
      </c>
      <c r="C20" s="18">
        <v>0</v>
      </c>
      <c r="D20" s="18"/>
      <c r="E20" s="18">
        <v>0</v>
      </c>
      <c r="F20" s="18"/>
      <c r="G20" s="18">
        <v>0</v>
      </c>
      <c r="H20" s="18"/>
      <c r="I20" s="18">
        <v>0</v>
      </c>
      <c r="J20" s="18"/>
      <c r="K20" s="18">
        <v>0</v>
      </c>
      <c r="L20" s="18"/>
      <c r="M20" s="18">
        <f t="shared" si="0"/>
        <v>0</v>
      </c>
      <c r="N20" s="18"/>
      <c r="O20" s="18">
        <f t="shared" si="1"/>
        <v>0</v>
      </c>
    </row>
    <row r="21" spans="1:15">
      <c r="A21" s="1" t="s">
        <v>208</v>
      </c>
      <c r="C21" s="18">
        <v>1506</v>
      </c>
      <c r="D21" s="18"/>
      <c r="E21" s="18">
        <v>2000</v>
      </c>
      <c r="F21" s="18"/>
      <c r="G21" s="18">
        <v>3500</v>
      </c>
      <c r="H21" s="18"/>
      <c r="I21" s="18">
        <v>4500</v>
      </c>
      <c r="J21" s="18"/>
      <c r="K21" s="18">
        <v>0</v>
      </c>
      <c r="L21" s="18"/>
      <c r="M21" s="18">
        <f t="shared" si="0"/>
        <v>4500</v>
      </c>
      <c r="N21" s="18"/>
      <c r="O21" s="18">
        <f>I21-G21</f>
        <v>1000</v>
      </c>
    </row>
    <row r="22" spans="1:15">
      <c r="A22" s="1" t="s">
        <v>253</v>
      </c>
      <c r="C22" s="18">
        <v>570</v>
      </c>
      <c r="D22" s="18"/>
      <c r="E22" s="18">
        <v>1000</v>
      </c>
      <c r="F22" s="18"/>
      <c r="G22" s="18">
        <v>800</v>
      </c>
      <c r="H22" s="18"/>
      <c r="I22" s="18">
        <v>1000</v>
      </c>
      <c r="J22" s="18"/>
      <c r="K22" s="18">
        <v>0</v>
      </c>
      <c r="L22" s="18"/>
      <c r="M22" s="18">
        <f t="shared" si="0"/>
        <v>1000</v>
      </c>
      <c r="N22" s="18"/>
      <c r="O22" s="18">
        <f>I22-G22</f>
        <v>200</v>
      </c>
    </row>
    <row r="23" spans="1:15">
      <c r="A23" s="1" t="s">
        <v>122</v>
      </c>
      <c r="C23" s="18">
        <v>1008</v>
      </c>
      <c r="D23" s="18"/>
      <c r="E23" s="18">
        <v>1200</v>
      </c>
      <c r="F23" s="18"/>
      <c r="G23" s="18">
        <v>1200</v>
      </c>
      <c r="H23" s="18"/>
      <c r="I23" s="18">
        <v>1200</v>
      </c>
      <c r="J23" s="18"/>
      <c r="K23" s="18">
        <v>0</v>
      </c>
      <c r="L23" s="18"/>
      <c r="M23" s="18">
        <f t="shared" si="0"/>
        <v>1200</v>
      </c>
      <c r="N23" s="18"/>
      <c r="O23" s="18">
        <f t="shared" si="1"/>
        <v>0</v>
      </c>
    </row>
    <row r="24" spans="1:15" s="16" customFormat="1">
      <c r="A24" s="16" t="s">
        <v>14</v>
      </c>
      <c r="C24" s="21">
        <f>SUM(C12:C23)</f>
        <v>323144</v>
      </c>
      <c r="D24" s="17"/>
      <c r="E24" s="21">
        <f>SUM(E12:E23)</f>
        <v>444200</v>
      </c>
      <c r="F24" s="17"/>
      <c r="G24" s="21">
        <f>SUM(G12:G23)</f>
        <v>441010</v>
      </c>
      <c r="H24" s="17"/>
      <c r="I24" s="21">
        <f>SUM(I12:I23)</f>
        <v>487950</v>
      </c>
      <c r="J24" s="20"/>
      <c r="K24" s="21">
        <f>SUM(K12:K23)</f>
        <v>0</v>
      </c>
      <c r="L24" s="20"/>
      <c r="M24" s="21">
        <f>SUM(M12:M23)</f>
        <v>487950</v>
      </c>
      <c r="N24" s="17"/>
      <c r="O24" s="21">
        <f>SUM(O12:O23)</f>
        <v>46940</v>
      </c>
    </row>
    <row r="25" spans="1:15"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1:15">
      <c r="A26" s="16" t="s">
        <v>15</v>
      </c>
      <c r="B26" s="16"/>
      <c r="C26" s="18"/>
      <c r="D26" s="18"/>
      <c r="E26" s="18"/>
      <c r="F26" s="18"/>
      <c r="G26" s="18"/>
      <c r="H26" s="18"/>
      <c r="I26" s="18"/>
      <c r="J26" s="18"/>
      <c r="K26" s="19"/>
      <c r="L26" s="19"/>
      <c r="M26" s="19"/>
      <c r="N26" s="18"/>
      <c r="O26" s="18"/>
    </row>
    <row r="27" spans="1:15">
      <c r="A27" s="1" t="s">
        <v>123</v>
      </c>
      <c r="C27" s="18">
        <v>0</v>
      </c>
      <c r="D27" s="18"/>
      <c r="E27" s="18">
        <v>120</v>
      </c>
      <c r="F27" s="18"/>
      <c r="G27" s="18">
        <v>120</v>
      </c>
      <c r="H27" s="18"/>
      <c r="I27" s="18">
        <v>120</v>
      </c>
      <c r="J27" s="18"/>
      <c r="K27" s="19">
        <v>0</v>
      </c>
      <c r="L27" s="19"/>
      <c r="M27" s="19">
        <f t="shared" ref="M27:M36" si="2">I27+K27</f>
        <v>120</v>
      </c>
      <c r="N27" s="18"/>
      <c r="O27" s="18">
        <f>I27-G27</f>
        <v>0</v>
      </c>
    </row>
    <row r="28" spans="1:15">
      <c r="A28" s="1" t="s">
        <v>124</v>
      </c>
      <c r="C28" s="18">
        <v>0</v>
      </c>
      <c r="D28" s="18"/>
      <c r="E28" s="18">
        <v>30</v>
      </c>
      <c r="F28" s="18"/>
      <c r="G28" s="18">
        <v>30</v>
      </c>
      <c r="H28" s="18"/>
      <c r="I28" s="18">
        <v>30</v>
      </c>
      <c r="J28" s="18"/>
      <c r="K28" s="19">
        <v>0</v>
      </c>
      <c r="L28" s="19"/>
      <c r="M28" s="19">
        <f t="shared" si="2"/>
        <v>30</v>
      </c>
      <c r="N28" s="18"/>
      <c r="O28" s="18">
        <f t="shared" ref="O28:O36" si="3">I28-G28</f>
        <v>0</v>
      </c>
    </row>
    <row r="29" spans="1:15" hidden="1">
      <c r="A29" s="1" t="s">
        <v>112</v>
      </c>
      <c r="C29" s="18"/>
      <c r="D29" s="18"/>
      <c r="E29" s="18">
        <v>0</v>
      </c>
      <c r="F29" s="18"/>
      <c r="G29" s="18"/>
      <c r="H29" s="18"/>
      <c r="I29" s="18"/>
      <c r="J29" s="18"/>
      <c r="K29" s="18">
        <v>0</v>
      </c>
      <c r="L29" s="18"/>
      <c r="M29" s="19">
        <f t="shared" si="2"/>
        <v>0</v>
      </c>
      <c r="N29" s="18"/>
      <c r="O29" s="18">
        <f t="shared" si="3"/>
        <v>0</v>
      </c>
    </row>
    <row r="30" spans="1:15">
      <c r="A30" s="1" t="s">
        <v>125</v>
      </c>
      <c r="C30" s="18">
        <v>2737</v>
      </c>
      <c r="D30" s="18"/>
      <c r="E30" s="18">
        <v>3508</v>
      </c>
      <c r="F30" s="18"/>
      <c r="G30" s="18">
        <v>3508</v>
      </c>
      <c r="H30" s="18"/>
      <c r="I30" s="18">
        <v>3673</v>
      </c>
      <c r="J30" s="18"/>
      <c r="K30" s="18">
        <v>0</v>
      </c>
      <c r="L30" s="18"/>
      <c r="M30" s="19">
        <f t="shared" si="2"/>
        <v>3673</v>
      </c>
      <c r="N30" s="18"/>
      <c r="O30" s="18">
        <f t="shared" si="3"/>
        <v>165</v>
      </c>
    </row>
    <row r="31" spans="1:15">
      <c r="A31" s="1" t="s">
        <v>134</v>
      </c>
      <c r="C31" s="18">
        <v>15149</v>
      </c>
      <c r="D31" s="18"/>
      <c r="E31" s="18">
        <v>12866</v>
      </c>
      <c r="F31" s="18"/>
      <c r="G31" s="18">
        <v>12866</v>
      </c>
      <c r="H31" s="18"/>
      <c r="I31" s="18">
        <v>14028</v>
      </c>
      <c r="J31" s="18"/>
      <c r="K31" s="18">
        <v>0</v>
      </c>
      <c r="L31" s="18"/>
      <c r="M31" s="19">
        <f t="shared" si="2"/>
        <v>14028</v>
      </c>
      <c r="N31" s="18"/>
      <c r="O31" s="18">
        <f t="shared" si="3"/>
        <v>1162</v>
      </c>
    </row>
    <row r="32" spans="1:15">
      <c r="A32" s="1" t="s">
        <v>126</v>
      </c>
      <c r="C32" s="18">
        <v>4651</v>
      </c>
      <c r="D32" s="18"/>
      <c r="E32" s="18">
        <v>5307</v>
      </c>
      <c r="F32" s="18"/>
      <c r="G32" s="18">
        <v>5307</v>
      </c>
      <c r="H32" s="18"/>
      <c r="I32" s="18">
        <v>5790</v>
      </c>
      <c r="J32" s="18"/>
      <c r="K32" s="18">
        <v>0</v>
      </c>
      <c r="L32" s="18"/>
      <c r="M32" s="19">
        <f t="shared" si="2"/>
        <v>5790</v>
      </c>
      <c r="N32" s="18"/>
      <c r="O32" s="18">
        <f t="shared" si="3"/>
        <v>483</v>
      </c>
    </row>
    <row r="33" spans="1:15">
      <c r="A33" s="1" t="s">
        <v>127</v>
      </c>
      <c r="C33" s="18">
        <v>1485</v>
      </c>
      <c r="D33" s="18"/>
      <c r="E33" s="18">
        <v>2634</v>
      </c>
      <c r="F33" s="18"/>
      <c r="G33" s="18">
        <v>2934</v>
      </c>
      <c r="H33" s="18"/>
      <c r="I33" s="18">
        <v>2634</v>
      </c>
      <c r="J33" s="18"/>
      <c r="K33" s="18">
        <v>0</v>
      </c>
      <c r="L33" s="18"/>
      <c r="M33" s="19">
        <f t="shared" si="2"/>
        <v>2634</v>
      </c>
      <c r="N33" s="18"/>
      <c r="O33" s="18">
        <f t="shared" si="3"/>
        <v>-300</v>
      </c>
    </row>
    <row r="34" spans="1:15">
      <c r="A34" s="1" t="s">
        <v>128</v>
      </c>
      <c r="C34" s="18">
        <v>8141</v>
      </c>
      <c r="D34" s="18"/>
      <c r="E34" s="18">
        <v>9634</v>
      </c>
      <c r="F34" s="18"/>
      <c r="G34" s="18">
        <v>9020</v>
      </c>
      <c r="H34" s="18"/>
      <c r="I34" s="18">
        <v>10825</v>
      </c>
      <c r="J34" s="18"/>
      <c r="K34" s="18">
        <v>0</v>
      </c>
      <c r="L34" s="18"/>
      <c r="M34" s="19">
        <f t="shared" si="2"/>
        <v>10825</v>
      </c>
      <c r="N34" s="18"/>
      <c r="O34" s="18">
        <f t="shared" si="3"/>
        <v>1805</v>
      </c>
    </row>
    <row r="35" spans="1:15">
      <c r="A35" s="1" t="s">
        <v>129</v>
      </c>
      <c r="C35" s="18">
        <v>724</v>
      </c>
      <c r="D35" s="18"/>
      <c r="E35" s="18">
        <v>1032</v>
      </c>
      <c r="F35" s="18"/>
      <c r="G35" s="18">
        <v>750</v>
      </c>
      <c r="H35" s="18"/>
      <c r="I35" s="18">
        <v>900</v>
      </c>
      <c r="J35" s="18"/>
      <c r="K35" s="18">
        <v>0</v>
      </c>
      <c r="L35" s="18"/>
      <c r="M35" s="19">
        <f t="shared" si="2"/>
        <v>900</v>
      </c>
      <c r="N35" s="18"/>
      <c r="O35" s="18">
        <f t="shared" si="3"/>
        <v>150</v>
      </c>
    </row>
    <row r="36" spans="1:15">
      <c r="A36" s="1" t="s">
        <v>130</v>
      </c>
      <c r="C36" s="18">
        <v>3701</v>
      </c>
      <c r="D36" s="18"/>
      <c r="E36" s="18">
        <v>5000</v>
      </c>
      <c r="F36" s="18"/>
      <c r="G36" s="18">
        <v>3080</v>
      </c>
      <c r="H36" s="18"/>
      <c r="I36" s="18">
        <v>3695</v>
      </c>
      <c r="J36" s="18"/>
      <c r="K36" s="18">
        <v>0</v>
      </c>
      <c r="L36" s="18"/>
      <c r="M36" s="19">
        <f t="shared" si="2"/>
        <v>3695</v>
      </c>
      <c r="N36" s="18"/>
      <c r="O36" s="18">
        <f t="shared" si="3"/>
        <v>615</v>
      </c>
    </row>
    <row r="37" spans="1:15" s="16" customFormat="1">
      <c r="A37" s="16" t="s">
        <v>16</v>
      </c>
      <c r="C37" s="21">
        <f>SUM(C27:C36)</f>
        <v>36588</v>
      </c>
      <c r="D37" s="17"/>
      <c r="E37" s="21">
        <f>SUM(E27:E36)</f>
        <v>40131</v>
      </c>
      <c r="F37" s="17"/>
      <c r="G37" s="21">
        <f>SUM(G27:G36)</f>
        <v>37615</v>
      </c>
      <c r="H37" s="17"/>
      <c r="I37" s="21">
        <f>SUM(I27:I36)</f>
        <v>41695</v>
      </c>
      <c r="J37" s="20"/>
      <c r="K37" s="21">
        <f>SUM(K27:K36)</f>
        <v>0</v>
      </c>
      <c r="L37" s="20"/>
      <c r="M37" s="21">
        <f>SUM(M27:M36)</f>
        <v>41695</v>
      </c>
      <c r="N37" s="17"/>
      <c r="O37" s="21">
        <f>SUM(O27:O36)</f>
        <v>4080</v>
      </c>
    </row>
    <row r="38" spans="1:15"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1:15">
      <c r="A39" s="16" t="s">
        <v>19</v>
      </c>
      <c r="B39" s="16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1:15">
      <c r="A40" s="27" t="s">
        <v>230</v>
      </c>
      <c r="B40" s="27"/>
      <c r="C40" s="18">
        <v>0</v>
      </c>
      <c r="D40" s="18"/>
      <c r="E40" s="18">
        <v>12000</v>
      </c>
      <c r="F40" s="18"/>
      <c r="G40" s="18">
        <v>12000</v>
      </c>
      <c r="H40" s="18"/>
      <c r="I40" s="18">
        <v>12000</v>
      </c>
      <c r="J40" s="18"/>
      <c r="K40" s="18">
        <v>0</v>
      </c>
      <c r="L40" s="18"/>
      <c r="M40" s="18">
        <f>I40+K40</f>
        <v>12000</v>
      </c>
      <c r="N40" s="18"/>
      <c r="O40" s="18">
        <f>I40-G40</f>
        <v>0</v>
      </c>
    </row>
    <row r="41" spans="1:15">
      <c r="A41" s="1" t="s">
        <v>131</v>
      </c>
      <c r="C41" s="18">
        <v>1861</v>
      </c>
      <c r="D41" s="18"/>
      <c r="E41" s="18">
        <v>1360</v>
      </c>
      <c r="F41" s="18"/>
      <c r="G41" s="18">
        <v>1360</v>
      </c>
      <c r="H41" s="18"/>
      <c r="I41" s="18">
        <v>1360</v>
      </c>
      <c r="J41" s="18"/>
      <c r="K41" s="18">
        <v>0</v>
      </c>
      <c r="L41" s="18"/>
      <c r="M41" s="18">
        <f t="shared" ref="M41:M48" si="4">I41+K41</f>
        <v>1360</v>
      </c>
      <c r="N41" s="18"/>
      <c r="O41" s="18">
        <f t="shared" ref="O41:O48" si="5">I41-G41</f>
        <v>0</v>
      </c>
    </row>
    <row r="42" spans="1:15">
      <c r="A42" s="1" t="s">
        <v>132</v>
      </c>
      <c r="C42" s="18">
        <v>173</v>
      </c>
      <c r="D42" s="18"/>
      <c r="E42" s="18">
        <v>350</v>
      </c>
      <c r="F42" s="18"/>
      <c r="G42" s="18">
        <v>350</v>
      </c>
      <c r="H42" s="18"/>
      <c r="I42" s="18">
        <v>350</v>
      </c>
      <c r="J42" s="18"/>
      <c r="K42" s="18">
        <v>0</v>
      </c>
      <c r="L42" s="18"/>
      <c r="M42" s="18">
        <f t="shared" si="4"/>
        <v>350</v>
      </c>
      <c r="N42" s="18"/>
      <c r="O42" s="18">
        <f t="shared" si="5"/>
        <v>0</v>
      </c>
    </row>
    <row r="43" spans="1:15">
      <c r="A43" s="1" t="s">
        <v>133</v>
      </c>
      <c r="C43" s="18">
        <v>221</v>
      </c>
      <c r="D43" s="18"/>
      <c r="E43" s="18">
        <v>1250</v>
      </c>
      <c r="F43" s="18"/>
      <c r="G43" s="18">
        <v>1250</v>
      </c>
      <c r="H43" s="18"/>
      <c r="I43" s="18">
        <v>1250</v>
      </c>
      <c r="J43" s="18"/>
      <c r="K43" s="18">
        <v>0</v>
      </c>
      <c r="L43" s="18"/>
      <c r="M43" s="18">
        <f t="shared" si="4"/>
        <v>1250</v>
      </c>
      <c r="N43" s="18"/>
      <c r="O43" s="18">
        <f t="shared" si="5"/>
        <v>0</v>
      </c>
    </row>
    <row r="44" spans="1:15">
      <c r="A44" s="27" t="s">
        <v>134</v>
      </c>
      <c r="B44" s="27"/>
      <c r="C44" s="18">
        <v>1775</v>
      </c>
      <c r="D44" s="18"/>
      <c r="E44" s="18">
        <v>1900</v>
      </c>
      <c r="F44" s="18"/>
      <c r="G44" s="18">
        <v>1900</v>
      </c>
      <c r="H44" s="18"/>
      <c r="I44" s="18">
        <v>1900</v>
      </c>
      <c r="J44" s="18"/>
      <c r="K44" s="18">
        <v>0</v>
      </c>
      <c r="L44" s="18"/>
      <c r="M44" s="18">
        <f t="shared" si="4"/>
        <v>1900</v>
      </c>
      <c r="N44" s="18"/>
      <c r="O44" s="18">
        <f t="shared" si="5"/>
        <v>0</v>
      </c>
    </row>
    <row r="45" spans="1:15">
      <c r="A45" s="1" t="s">
        <v>135</v>
      </c>
      <c r="C45" s="18">
        <v>20256</v>
      </c>
      <c r="D45" s="18"/>
      <c r="E45" s="18">
        <v>27500</v>
      </c>
      <c r="F45" s="18"/>
      <c r="G45" s="18">
        <v>27500</v>
      </c>
      <c r="H45" s="18"/>
      <c r="I45" s="18">
        <v>30250</v>
      </c>
      <c r="J45" s="18"/>
      <c r="K45" s="18">
        <v>0</v>
      </c>
      <c r="L45" s="18"/>
      <c r="M45" s="18">
        <f t="shared" si="4"/>
        <v>30250</v>
      </c>
      <c r="N45" s="18"/>
      <c r="O45" s="18">
        <f t="shared" si="5"/>
        <v>2750</v>
      </c>
    </row>
    <row r="46" spans="1:15">
      <c r="A46" s="1" t="s">
        <v>122</v>
      </c>
      <c r="C46" s="18">
        <v>10591</v>
      </c>
      <c r="D46" s="18"/>
      <c r="E46" s="18">
        <v>13800</v>
      </c>
      <c r="F46" s="18"/>
      <c r="G46" s="18">
        <v>13800</v>
      </c>
      <c r="H46" s="18"/>
      <c r="I46" s="18">
        <v>13800</v>
      </c>
      <c r="J46" s="18"/>
      <c r="K46" s="18">
        <v>0</v>
      </c>
      <c r="L46" s="18"/>
      <c r="M46" s="18">
        <f t="shared" si="4"/>
        <v>13800</v>
      </c>
      <c r="N46" s="18"/>
      <c r="O46" s="18">
        <f t="shared" si="5"/>
        <v>0</v>
      </c>
    </row>
    <row r="47" spans="1:15">
      <c r="A47" s="1" t="s">
        <v>136</v>
      </c>
      <c r="C47" s="18">
        <v>15561</v>
      </c>
      <c r="D47" s="18"/>
      <c r="E47" s="18">
        <v>23000</v>
      </c>
      <c r="F47" s="18"/>
      <c r="G47" s="18">
        <v>23000</v>
      </c>
      <c r="H47" s="18"/>
      <c r="I47" s="18">
        <v>23000</v>
      </c>
      <c r="J47" s="18"/>
      <c r="K47" s="18">
        <v>-10000</v>
      </c>
      <c r="L47" s="18"/>
      <c r="M47" s="18">
        <f t="shared" si="4"/>
        <v>13000</v>
      </c>
      <c r="N47" s="18"/>
      <c r="O47" s="18">
        <f t="shared" si="5"/>
        <v>0</v>
      </c>
    </row>
    <row r="48" spans="1:15">
      <c r="A48" s="1" t="s">
        <v>231</v>
      </c>
      <c r="C48" s="18">
        <v>52013</v>
      </c>
      <c r="D48" s="18"/>
      <c r="E48" s="18">
        <v>77500</v>
      </c>
      <c r="F48" s="18"/>
      <c r="G48" s="18">
        <v>77500</v>
      </c>
      <c r="H48" s="18"/>
      <c r="I48" s="18">
        <v>252500</v>
      </c>
      <c r="J48" s="18"/>
      <c r="K48" s="18">
        <v>0</v>
      </c>
      <c r="L48" s="18"/>
      <c r="M48" s="18">
        <f t="shared" si="4"/>
        <v>252500</v>
      </c>
      <c r="N48" s="18"/>
      <c r="O48" s="18">
        <f t="shared" si="5"/>
        <v>175000</v>
      </c>
    </row>
    <row r="49" spans="1:15" s="16" customFormat="1">
      <c r="A49" s="16" t="s">
        <v>20</v>
      </c>
      <c r="C49" s="21">
        <f>SUM(C40:C48)</f>
        <v>102451</v>
      </c>
      <c r="D49" s="17"/>
      <c r="E49" s="21">
        <f>SUM(E40:E48)</f>
        <v>158660</v>
      </c>
      <c r="F49" s="17"/>
      <c r="G49" s="21">
        <f>SUM(G40:G48)</f>
        <v>158660</v>
      </c>
      <c r="H49" s="17"/>
      <c r="I49" s="21">
        <f>SUM(I40:I48)</f>
        <v>336410</v>
      </c>
      <c r="J49" s="20"/>
      <c r="K49" s="21">
        <f>SUM(K40:K48)</f>
        <v>-10000</v>
      </c>
      <c r="L49" s="20"/>
      <c r="M49" s="21">
        <f>SUM(M40:M48)</f>
        <v>326410</v>
      </c>
      <c r="N49" s="17"/>
      <c r="O49" s="21">
        <f>SUM(O40:O48)</f>
        <v>177750</v>
      </c>
    </row>
    <row r="50" spans="1:15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</row>
    <row r="51" spans="1:15">
      <c r="A51" s="16" t="s">
        <v>21</v>
      </c>
      <c r="B51" s="16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spans="1:15">
      <c r="A52" s="1" t="s">
        <v>217</v>
      </c>
      <c r="C52" s="18">
        <v>36</v>
      </c>
      <c r="D52" s="18"/>
      <c r="E52" s="18">
        <v>3500</v>
      </c>
      <c r="F52" s="18"/>
      <c r="G52" s="18">
        <v>3500</v>
      </c>
      <c r="H52" s="18"/>
      <c r="I52" s="18">
        <v>8000</v>
      </c>
      <c r="J52" s="18"/>
      <c r="K52" s="18">
        <v>0</v>
      </c>
      <c r="L52" s="18"/>
      <c r="M52" s="18">
        <f>I52+K52</f>
        <v>8000</v>
      </c>
      <c r="N52" s="18"/>
      <c r="O52" s="18">
        <f>I52-G52</f>
        <v>4500</v>
      </c>
    </row>
    <row r="53" spans="1:15">
      <c r="A53" s="1" t="s">
        <v>137</v>
      </c>
      <c r="C53" s="18">
        <v>188</v>
      </c>
      <c r="D53" s="18"/>
      <c r="E53" s="18">
        <v>400</v>
      </c>
      <c r="F53" s="18"/>
      <c r="G53" s="18">
        <v>400</v>
      </c>
      <c r="H53" s="18"/>
      <c r="I53" s="18">
        <v>400</v>
      </c>
      <c r="J53" s="18"/>
      <c r="K53" s="18">
        <v>0</v>
      </c>
      <c r="L53" s="18"/>
      <c r="M53" s="18">
        <f>I53+K53</f>
        <v>400</v>
      </c>
      <c r="N53" s="18"/>
      <c r="O53" s="18">
        <f>I53-G53</f>
        <v>0</v>
      </c>
    </row>
    <row r="54" spans="1:15">
      <c r="A54" s="1" t="s">
        <v>138</v>
      </c>
      <c r="C54" s="18">
        <v>8689</v>
      </c>
      <c r="D54" s="18"/>
      <c r="E54" s="18">
        <v>16000</v>
      </c>
      <c r="F54" s="18"/>
      <c r="G54" s="18">
        <v>16000</v>
      </c>
      <c r="H54" s="18"/>
      <c r="I54" s="18">
        <v>16000</v>
      </c>
      <c r="J54" s="18"/>
      <c r="K54" s="18">
        <v>0</v>
      </c>
      <c r="L54" s="18"/>
      <c r="M54" s="18">
        <f>I54+K54</f>
        <v>16000</v>
      </c>
      <c r="N54" s="18"/>
      <c r="O54" s="18">
        <f>I54-G54</f>
        <v>0</v>
      </c>
    </row>
    <row r="55" spans="1:15">
      <c r="A55" s="1" t="s">
        <v>122</v>
      </c>
      <c r="C55" s="18">
        <v>0</v>
      </c>
      <c r="D55" s="18"/>
      <c r="E55" s="18">
        <v>500</v>
      </c>
      <c r="F55" s="18"/>
      <c r="G55" s="18">
        <v>500</v>
      </c>
      <c r="H55" s="18"/>
      <c r="I55" s="18">
        <v>500</v>
      </c>
      <c r="J55" s="18"/>
      <c r="K55" s="18">
        <v>0</v>
      </c>
      <c r="L55" s="18"/>
      <c r="M55" s="18">
        <f>I55+K55</f>
        <v>500</v>
      </c>
      <c r="N55" s="18"/>
      <c r="O55" s="18">
        <f>I55-G55</f>
        <v>0</v>
      </c>
    </row>
    <row r="56" spans="1:15" s="16" customFormat="1">
      <c r="A56" s="16" t="s">
        <v>22</v>
      </c>
      <c r="C56" s="21">
        <f>SUM(C52:C55)</f>
        <v>8913</v>
      </c>
      <c r="D56" s="17"/>
      <c r="E56" s="21">
        <f>SUM(E52:E55)</f>
        <v>20400</v>
      </c>
      <c r="F56" s="17"/>
      <c r="G56" s="21">
        <f>SUM(G52:G55)</f>
        <v>20400</v>
      </c>
      <c r="H56" s="17"/>
      <c r="I56" s="21">
        <f>SUM(I52:I55)</f>
        <v>24900</v>
      </c>
      <c r="J56" s="20"/>
      <c r="K56" s="21">
        <f>SUM(K52:K55)</f>
        <v>0</v>
      </c>
      <c r="L56" s="20"/>
      <c r="M56" s="21">
        <f>SUM(M52:M55)</f>
        <v>24900</v>
      </c>
      <c r="N56" s="17"/>
      <c r="O56" s="21">
        <f>SUM(O52:O55)</f>
        <v>4500</v>
      </c>
    </row>
    <row r="57" spans="1:15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pans="1:15" s="16" customFormat="1" ht="16.2" thickBot="1">
      <c r="A58" s="16" t="s">
        <v>10</v>
      </c>
      <c r="C58" s="29">
        <f>SUM(C24+C37+C49+C56)</f>
        <v>471096</v>
      </c>
      <c r="D58" s="17"/>
      <c r="E58" s="29">
        <f>SUM(E24+E37+E49+E56)</f>
        <v>663391</v>
      </c>
      <c r="F58" s="17"/>
      <c r="G58" s="29">
        <f>SUM(G24+G37+G49+G56)</f>
        <v>657685</v>
      </c>
      <c r="H58" s="17"/>
      <c r="I58" s="29">
        <f>SUM(I24+I37+I49+I56)</f>
        <v>890955</v>
      </c>
      <c r="J58" s="20"/>
      <c r="K58" s="29">
        <f>SUM(K24+K37+K49+K56)</f>
        <v>-10000</v>
      </c>
      <c r="L58" s="20"/>
      <c r="M58" s="29">
        <f>SUM(M24+M37+M49+M56)</f>
        <v>880955</v>
      </c>
      <c r="N58" s="17"/>
      <c r="O58" s="29">
        <f>SUM(O24+O37+O49+O56)</f>
        <v>233270</v>
      </c>
    </row>
    <row r="59" spans="1:15" ht="16.2" thickTop="1"/>
    <row r="69" hidden="1"/>
  </sheetData>
  <phoneticPr fontId="9" type="noConversion"/>
  <printOptions horizontalCentered="1"/>
  <pageMargins left="0.75" right="0.75" top="0.75" bottom="0.75" header="0.5" footer="0.5"/>
  <pageSetup scale="74" orientation="portrait" r:id="rId1"/>
  <headerFooter alignWithMargins="0">
    <oddFooter>&amp;L&amp;"Times New Roman,Regular"&amp;7St. Charles Parish 2011 Budget&amp;C&amp;"Times New Roman,Regular"&amp;12&amp;P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3" enableFormatConditionsCalculation="0">
    <tabColor theme="6" tint="-0.499984740745262"/>
  </sheetPr>
  <dimension ref="A1:O71"/>
  <sheetViews>
    <sheetView view="pageLayout" topLeftCell="A26" zoomScaleNormal="90" workbookViewId="0">
      <selection activeCell="I37" sqref="I37"/>
    </sheetView>
  </sheetViews>
  <sheetFormatPr defaultColWidth="9.109375" defaultRowHeight="15.6"/>
  <cols>
    <col min="1" max="1" width="42.44140625" style="1" customWidth="1"/>
    <col min="2" max="2" width="1.6640625" style="1" customWidth="1"/>
    <col min="3" max="3" width="14.6640625" style="1" hidden="1" customWidth="1"/>
    <col min="4" max="4" width="1.6640625" style="1" hidden="1" customWidth="1"/>
    <col min="5" max="5" width="14.6640625" style="1" hidden="1" customWidth="1"/>
    <col min="6" max="6" width="1.6640625" style="1" hidden="1" customWidth="1"/>
    <col min="7" max="7" width="14.6640625" style="1" hidden="1" customWidth="1"/>
    <col min="8" max="8" width="1.6640625" style="1" hidden="1" customWidth="1"/>
    <col min="9" max="9" width="14.6640625" style="1" customWidth="1"/>
    <col min="10" max="10" width="1.6640625" style="1" customWidth="1"/>
    <col min="11" max="11" width="14.6640625" style="1" customWidth="1"/>
    <col min="12" max="12" width="1.6640625" style="1" customWidth="1"/>
    <col min="13" max="13" width="14.6640625" style="1" customWidth="1"/>
    <col min="14" max="14" width="1.6640625" style="1" customWidth="1"/>
    <col min="15" max="15" width="14.6640625" style="1" hidden="1" customWidth="1"/>
    <col min="16" max="16384" width="9.109375" style="1"/>
  </cols>
  <sheetData>
    <row r="1" spans="1:15" ht="22.8">
      <c r="A1" s="9" t="s">
        <v>27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22.8">
      <c r="A2" s="9" t="s">
        <v>38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17.399999999999999">
      <c r="A3" s="26" t="s">
        <v>39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6" spans="1:15" s="8" customFormat="1" ht="13.2">
      <c r="C6" s="13" t="s">
        <v>43</v>
      </c>
      <c r="D6" s="13"/>
      <c r="E6" s="13" t="s">
        <v>275</v>
      </c>
      <c r="F6" s="13"/>
      <c r="G6" s="13" t="s">
        <v>276</v>
      </c>
      <c r="H6" s="13"/>
      <c r="I6" s="13" t="s">
        <v>279</v>
      </c>
      <c r="J6" s="13"/>
      <c r="K6" s="13"/>
      <c r="L6" s="13"/>
      <c r="M6" s="13" t="s">
        <v>283</v>
      </c>
      <c r="N6" s="13"/>
      <c r="O6" s="13" t="s">
        <v>44</v>
      </c>
    </row>
    <row r="7" spans="1:15" s="8" customFormat="1" ht="13.2">
      <c r="C7" s="13"/>
      <c r="D7" s="13"/>
      <c r="E7" s="13"/>
      <c r="F7" s="13"/>
      <c r="G7" s="13"/>
      <c r="H7" s="13"/>
      <c r="I7" s="13" t="s">
        <v>280</v>
      </c>
      <c r="J7" s="13"/>
      <c r="K7" s="13" t="s">
        <v>282</v>
      </c>
      <c r="L7" s="13"/>
      <c r="M7" s="13" t="s">
        <v>280</v>
      </c>
      <c r="N7" s="13"/>
      <c r="O7" s="13"/>
    </row>
    <row r="8" spans="1:15" s="8" customFormat="1" ht="13.2">
      <c r="A8" s="14" t="s">
        <v>45</v>
      </c>
      <c r="B8" s="14"/>
      <c r="C8" s="15" t="s">
        <v>277</v>
      </c>
      <c r="D8" s="15"/>
      <c r="E8" s="15" t="s">
        <v>46</v>
      </c>
      <c r="F8" s="15"/>
      <c r="G8" s="15" t="s">
        <v>224</v>
      </c>
      <c r="H8" s="15"/>
      <c r="I8" s="15" t="s">
        <v>281</v>
      </c>
      <c r="J8" s="15"/>
      <c r="K8" s="15" t="s">
        <v>281</v>
      </c>
      <c r="L8" s="15"/>
      <c r="M8" s="15" t="s">
        <v>281</v>
      </c>
      <c r="N8" s="15"/>
      <c r="O8" s="15">
        <v>2010</v>
      </c>
    </row>
    <row r="9" spans="1:15" s="16" customFormat="1">
      <c r="A9" s="16" t="s">
        <v>3</v>
      </c>
    </row>
    <row r="10" spans="1:15" s="16" customFormat="1"/>
    <row r="11" spans="1:15" s="16" customFormat="1">
      <c r="A11" s="16" t="s">
        <v>13</v>
      </c>
    </row>
    <row r="12" spans="1:15">
      <c r="A12" s="1" t="s">
        <v>139</v>
      </c>
      <c r="C12" s="18">
        <v>873878</v>
      </c>
      <c r="D12" s="18"/>
      <c r="E12" s="18">
        <v>971000</v>
      </c>
      <c r="F12" s="18"/>
      <c r="G12" s="18">
        <v>1056000</v>
      </c>
      <c r="H12" s="18"/>
      <c r="I12" s="18">
        <v>1020500</v>
      </c>
      <c r="J12" s="18"/>
      <c r="K12" s="18">
        <v>0</v>
      </c>
      <c r="L12" s="18"/>
      <c r="M12" s="18">
        <f>I12+K12</f>
        <v>1020500</v>
      </c>
      <c r="N12" s="18"/>
      <c r="O12" s="18">
        <f>I12-G12</f>
        <v>-35500</v>
      </c>
    </row>
    <row r="13" spans="1:15">
      <c r="A13" s="1" t="s">
        <v>262</v>
      </c>
      <c r="C13" s="18">
        <v>1013</v>
      </c>
      <c r="D13" s="18"/>
      <c r="E13" s="18">
        <v>2000</v>
      </c>
      <c r="F13" s="18"/>
      <c r="G13" s="18">
        <v>1000</v>
      </c>
      <c r="H13" s="18"/>
      <c r="I13" s="18">
        <v>2000</v>
      </c>
      <c r="J13" s="18"/>
      <c r="K13" s="18">
        <v>0</v>
      </c>
      <c r="L13" s="18"/>
      <c r="M13" s="18">
        <f t="shared" ref="M13:M23" si="0">I13+K13</f>
        <v>2000</v>
      </c>
      <c r="N13" s="18"/>
      <c r="O13" s="18">
        <f>I13-G13</f>
        <v>1000</v>
      </c>
    </row>
    <row r="14" spans="1:15">
      <c r="A14" s="1" t="s">
        <v>140</v>
      </c>
      <c r="C14" s="18">
        <v>106519</v>
      </c>
      <c r="D14" s="18"/>
      <c r="E14" s="18">
        <v>150000</v>
      </c>
      <c r="F14" s="18"/>
      <c r="G14" s="18">
        <v>145000</v>
      </c>
      <c r="H14" s="18"/>
      <c r="I14" s="18">
        <v>157000</v>
      </c>
      <c r="J14" s="18"/>
      <c r="K14" s="18">
        <v>0</v>
      </c>
      <c r="L14" s="18"/>
      <c r="M14" s="18">
        <f t="shared" si="0"/>
        <v>157000</v>
      </c>
      <c r="N14" s="18"/>
      <c r="O14" s="18">
        <f t="shared" ref="O14:O23" si="1">I14-G14</f>
        <v>12000</v>
      </c>
    </row>
    <row r="15" spans="1:15">
      <c r="A15" s="1" t="s">
        <v>141</v>
      </c>
      <c r="C15" s="18">
        <v>145126</v>
      </c>
      <c r="D15" s="18"/>
      <c r="E15" s="18">
        <v>175000</v>
      </c>
      <c r="F15" s="18"/>
      <c r="G15" s="18">
        <v>165000</v>
      </c>
      <c r="H15" s="18"/>
      <c r="I15" s="18">
        <v>223000</v>
      </c>
      <c r="J15" s="18"/>
      <c r="K15" s="18">
        <v>0</v>
      </c>
      <c r="L15" s="18"/>
      <c r="M15" s="18">
        <f t="shared" si="0"/>
        <v>223000</v>
      </c>
      <c r="N15" s="18"/>
      <c r="O15" s="18">
        <f t="shared" si="1"/>
        <v>58000</v>
      </c>
    </row>
    <row r="16" spans="1:15">
      <c r="A16" s="1" t="s">
        <v>142</v>
      </c>
      <c r="C16" s="18">
        <v>50413</v>
      </c>
      <c r="D16" s="18"/>
      <c r="E16" s="18">
        <v>66000</v>
      </c>
      <c r="F16" s="18"/>
      <c r="G16" s="18">
        <v>65000</v>
      </c>
      <c r="H16" s="18"/>
      <c r="I16" s="18">
        <v>63000</v>
      </c>
      <c r="J16" s="18"/>
      <c r="K16" s="18">
        <v>0</v>
      </c>
      <c r="L16" s="18"/>
      <c r="M16" s="18">
        <f t="shared" si="0"/>
        <v>63000</v>
      </c>
      <c r="N16" s="18"/>
      <c r="O16" s="18">
        <f t="shared" si="1"/>
        <v>-2000</v>
      </c>
    </row>
    <row r="17" spans="1:15">
      <c r="A17" s="1" t="s">
        <v>143</v>
      </c>
      <c r="C17" s="18">
        <v>0</v>
      </c>
      <c r="D17" s="18"/>
      <c r="E17" s="18">
        <v>4000</v>
      </c>
      <c r="F17" s="18"/>
      <c r="G17" s="18">
        <v>4000</v>
      </c>
      <c r="H17" s="18"/>
      <c r="I17" s="18">
        <v>5000</v>
      </c>
      <c r="J17" s="18"/>
      <c r="K17" s="18">
        <v>0</v>
      </c>
      <c r="L17" s="18"/>
      <c r="M17" s="18">
        <f t="shared" si="0"/>
        <v>5000</v>
      </c>
      <c r="N17" s="18"/>
      <c r="O17" s="18">
        <f t="shared" si="1"/>
        <v>1000</v>
      </c>
    </row>
    <row r="18" spans="1:15">
      <c r="A18" s="1" t="s">
        <v>144</v>
      </c>
      <c r="C18" s="18">
        <v>10585</v>
      </c>
      <c r="D18" s="18"/>
      <c r="E18" s="18">
        <v>13000</v>
      </c>
      <c r="F18" s="18"/>
      <c r="G18" s="18">
        <v>12000</v>
      </c>
      <c r="H18" s="18"/>
      <c r="I18" s="18">
        <v>13000</v>
      </c>
      <c r="J18" s="18"/>
      <c r="K18" s="18">
        <v>0</v>
      </c>
      <c r="L18" s="18"/>
      <c r="M18" s="18">
        <f t="shared" si="0"/>
        <v>13000</v>
      </c>
      <c r="N18" s="18"/>
      <c r="O18" s="18">
        <f t="shared" si="1"/>
        <v>1000</v>
      </c>
    </row>
    <row r="19" spans="1:15">
      <c r="A19" s="1" t="s">
        <v>145</v>
      </c>
      <c r="C19" s="18">
        <v>4118</v>
      </c>
      <c r="D19" s="18"/>
      <c r="E19" s="18">
        <v>5200</v>
      </c>
      <c r="F19" s="18"/>
      <c r="G19" s="18">
        <v>4500</v>
      </c>
      <c r="H19" s="18"/>
      <c r="I19" s="18">
        <v>5000</v>
      </c>
      <c r="J19" s="18"/>
      <c r="K19" s="18">
        <v>0</v>
      </c>
      <c r="L19" s="18"/>
      <c r="M19" s="18">
        <f t="shared" si="0"/>
        <v>5000</v>
      </c>
      <c r="N19" s="18"/>
      <c r="O19" s="18">
        <f t="shared" si="1"/>
        <v>500</v>
      </c>
    </row>
    <row r="20" spans="1:15">
      <c r="A20" s="1" t="s">
        <v>260</v>
      </c>
      <c r="C20" s="18">
        <v>0</v>
      </c>
      <c r="D20" s="18"/>
      <c r="E20" s="18">
        <v>0</v>
      </c>
      <c r="F20" s="18"/>
      <c r="G20" s="18">
        <v>0</v>
      </c>
      <c r="H20" s="18"/>
      <c r="I20" s="18">
        <v>0</v>
      </c>
      <c r="J20" s="18"/>
      <c r="K20" s="18">
        <v>0</v>
      </c>
      <c r="L20" s="18"/>
      <c r="M20" s="18">
        <f t="shared" si="0"/>
        <v>0</v>
      </c>
      <c r="N20" s="18"/>
      <c r="O20" s="18">
        <f t="shared" si="1"/>
        <v>0</v>
      </c>
    </row>
    <row r="21" spans="1:15">
      <c r="A21" s="1" t="s">
        <v>209</v>
      </c>
      <c r="C21" s="18">
        <v>27976</v>
      </c>
      <c r="D21" s="18"/>
      <c r="E21" s="18">
        <v>33000</v>
      </c>
      <c r="F21" s="18"/>
      <c r="G21" s="18">
        <v>34000</v>
      </c>
      <c r="H21" s="18"/>
      <c r="I21" s="18">
        <v>36000</v>
      </c>
      <c r="J21" s="18"/>
      <c r="K21" s="18">
        <v>0</v>
      </c>
      <c r="L21" s="18"/>
      <c r="M21" s="18">
        <f t="shared" si="0"/>
        <v>36000</v>
      </c>
      <c r="N21" s="18"/>
      <c r="O21" s="18">
        <f>I21-G21</f>
        <v>2000</v>
      </c>
    </row>
    <row r="22" spans="1:15">
      <c r="A22" s="1" t="s">
        <v>254</v>
      </c>
      <c r="C22" s="18">
        <v>1190</v>
      </c>
      <c r="D22" s="18"/>
      <c r="E22" s="18">
        <v>1500</v>
      </c>
      <c r="F22" s="18"/>
      <c r="G22" s="18">
        <v>1400</v>
      </c>
      <c r="H22" s="18"/>
      <c r="I22" s="18">
        <v>1600</v>
      </c>
      <c r="J22" s="18"/>
      <c r="K22" s="18">
        <v>0</v>
      </c>
      <c r="L22" s="18"/>
      <c r="M22" s="18">
        <f t="shared" si="0"/>
        <v>1600</v>
      </c>
      <c r="N22" s="18"/>
      <c r="O22" s="18">
        <f>I22-G22</f>
        <v>200</v>
      </c>
    </row>
    <row r="23" spans="1:15">
      <c r="A23" s="1" t="s">
        <v>146</v>
      </c>
      <c r="C23" s="18">
        <v>1364</v>
      </c>
      <c r="D23" s="18"/>
      <c r="E23" s="18">
        <v>1500</v>
      </c>
      <c r="F23" s="18"/>
      <c r="G23" s="18">
        <v>1500</v>
      </c>
      <c r="H23" s="18"/>
      <c r="I23" s="18">
        <v>1500</v>
      </c>
      <c r="J23" s="18"/>
      <c r="K23" s="18">
        <v>0</v>
      </c>
      <c r="L23" s="18"/>
      <c r="M23" s="18">
        <f t="shared" si="0"/>
        <v>1500</v>
      </c>
      <c r="N23" s="18"/>
      <c r="O23" s="18">
        <f t="shared" si="1"/>
        <v>0</v>
      </c>
    </row>
    <row r="24" spans="1:15" s="16" customFormat="1">
      <c r="A24" s="16" t="s">
        <v>14</v>
      </c>
      <c r="C24" s="21">
        <f>SUM(C12:C23)</f>
        <v>1222182</v>
      </c>
      <c r="D24" s="17"/>
      <c r="E24" s="21">
        <f>SUM(E12:E23)</f>
        <v>1422200</v>
      </c>
      <c r="F24" s="17"/>
      <c r="G24" s="21">
        <f>SUM(G12:G23)</f>
        <v>1489400</v>
      </c>
      <c r="H24" s="17"/>
      <c r="I24" s="21">
        <f>SUM(I12:I23)</f>
        <v>1527600</v>
      </c>
      <c r="J24" s="20"/>
      <c r="K24" s="21">
        <f>SUM(K12:K23)</f>
        <v>0</v>
      </c>
      <c r="L24" s="20"/>
      <c r="M24" s="21">
        <f>SUM(M12:M23)</f>
        <v>1527600</v>
      </c>
      <c r="N24" s="17"/>
      <c r="O24" s="21">
        <f>SUM(O12:O23)</f>
        <v>38200</v>
      </c>
    </row>
    <row r="25" spans="1:15"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1:15">
      <c r="A26" s="16" t="s">
        <v>15</v>
      </c>
      <c r="B26" s="16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9"/>
      <c r="N26" s="18"/>
      <c r="O26" s="18"/>
    </row>
    <row r="27" spans="1:15">
      <c r="A27" s="1" t="s">
        <v>147</v>
      </c>
      <c r="C27" s="18">
        <v>557</v>
      </c>
      <c r="D27" s="18"/>
      <c r="E27" s="18">
        <v>720</v>
      </c>
      <c r="F27" s="18"/>
      <c r="G27" s="18">
        <v>720</v>
      </c>
      <c r="H27" s="18"/>
      <c r="I27" s="18">
        <v>720</v>
      </c>
      <c r="J27" s="18"/>
      <c r="K27" s="18">
        <v>0</v>
      </c>
      <c r="L27" s="18"/>
      <c r="M27" s="19">
        <f t="shared" ref="M27:M37" si="2">I27+K27</f>
        <v>720</v>
      </c>
      <c r="N27" s="18"/>
      <c r="O27" s="18">
        <f>I27-G27</f>
        <v>0</v>
      </c>
    </row>
    <row r="28" spans="1:15">
      <c r="A28" s="1" t="s">
        <v>148</v>
      </c>
      <c r="C28" s="18">
        <v>90</v>
      </c>
      <c r="D28" s="18"/>
      <c r="E28" s="18">
        <v>100</v>
      </c>
      <c r="F28" s="18"/>
      <c r="G28" s="18">
        <v>100</v>
      </c>
      <c r="H28" s="18"/>
      <c r="I28" s="18">
        <v>100</v>
      </c>
      <c r="J28" s="18"/>
      <c r="K28" s="18">
        <v>0</v>
      </c>
      <c r="L28" s="18"/>
      <c r="M28" s="19">
        <f t="shared" si="2"/>
        <v>100</v>
      </c>
      <c r="N28" s="18"/>
      <c r="O28" s="18">
        <f t="shared" ref="O28:O37" si="3">I28-G28</f>
        <v>0</v>
      </c>
    </row>
    <row r="29" spans="1:15">
      <c r="A29" s="1" t="s">
        <v>149</v>
      </c>
      <c r="C29" s="18">
        <v>11239</v>
      </c>
      <c r="D29" s="18"/>
      <c r="E29" s="18">
        <v>20071</v>
      </c>
      <c r="F29" s="18"/>
      <c r="G29" s="18">
        <v>20621</v>
      </c>
      <c r="H29" s="18"/>
      <c r="I29" s="18">
        <v>21047</v>
      </c>
      <c r="J29" s="18"/>
      <c r="K29" s="18">
        <v>0</v>
      </c>
      <c r="L29" s="18"/>
      <c r="M29" s="18">
        <f t="shared" si="2"/>
        <v>21047</v>
      </c>
      <c r="N29" s="18"/>
      <c r="O29" s="18">
        <f t="shared" si="3"/>
        <v>426</v>
      </c>
    </row>
    <row r="30" spans="1:15">
      <c r="A30" s="1" t="s">
        <v>150</v>
      </c>
      <c r="C30" s="18">
        <v>5960</v>
      </c>
      <c r="D30" s="18"/>
      <c r="E30" s="18">
        <v>7615</v>
      </c>
      <c r="F30" s="18"/>
      <c r="G30" s="18">
        <v>7615</v>
      </c>
      <c r="H30" s="18"/>
      <c r="I30" s="18">
        <v>7946</v>
      </c>
      <c r="J30" s="18"/>
      <c r="K30" s="18">
        <v>0</v>
      </c>
      <c r="L30" s="18"/>
      <c r="M30" s="18">
        <f t="shared" si="2"/>
        <v>7946</v>
      </c>
      <c r="N30" s="18"/>
      <c r="O30" s="18">
        <f t="shared" si="3"/>
        <v>331</v>
      </c>
    </row>
    <row r="31" spans="1:15">
      <c r="A31" s="27" t="s">
        <v>151</v>
      </c>
      <c r="B31" s="27"/>
      <c r="C31" s="18">
        <v>62574</v>
      </c>
      <c r="D31" s="18"/>
      <c r="E31" s="18">
        <v>86406</v>
      </c>
      <c r="F31" s="18"/>
      <c r="G31" s="18">
        <v>86406</v>
      </c>
      <c r="H31" s="18"/>
      <c r="I31" s="18">
        <v>111106</v>
      </c>
      <c r="J31" s="18"/>
      <c r="K31" s="18">
        <v>0</v>
      </c>
      <c r="L31" s="18"/>
      <c r="M31" s="18">
        <f t="shared" si="2"/>
        <v>111106</v>
      </c>
      <c r="N31" s="18"/>
      <c r="O31" s="18">
        <f t="shared" si="3"/>
        <v>24700</v>
      </c>
    </row>
    <row r="32" spans="1:15">
      <c r="A32" s="1" t="s">
        <v>152</v>
      </c>
      <c r="C32" s="18">
        <v>92322</v>
      </c>
      <c r="D32" s="18"/>
      <c r="E32" s="18">
        <v>98135</v>
      </c>
      <c r="F32" s="18"/>
      <c r="G32" s="18">
        <v>111885</v>
      </c>
      <c r="H32" s="18"/>
      <c r="I32" s="18">
        <v>25800</v>
      </c>
      <c r="J32" s="18"/>
      <c r="K32" s="18">
        <v>0</v>
      </c>
      <c r="L32" s="18"/>
      <c r="M32" s="18">
        <f t="shared" si="2"/>
        <v>25800</v>
      </c>
      <c r="N32" s="18"/>
      <c r="O32" s="18">
        <f t="shared" si="3"/>
        <v>-86085</v>
      </c>
    </row>
    <row r="33" spans="1:15">
      <c r="A33" s="1" t="s">
        <v>153</v>
      </c>
      <c r="C33" s="18">
        <v>16512</v>
      </c>
      <c r="D33" s="18"/>
      <c r="E33" s="18">
        <v>13000</v>
      </c>
      <c r="F33" s="18"/>
      <c r="G33" s="18">
        <v>13000</v>
      </c>
      <c r="H33" s="18"/>
      <c r="I33" s="18">
        <v>13000</v>
      </c>
      <c r="J33" s="18"/>
      <c r="K33" s="18">
        <v>0</v>
      </c>
      <c r="L33" s="18"/>
      <c r="M33" s="18">
        <f t="shared" si="2"/>
        <v>13000</v>
      </c>
      <c r="N33" s="18"/>
      <c r="O33" s="18">
        <f t="shared" si="3"/>
        <v>0</v>
      </c>
    </row>
    <row r="34" spans="1:15">
      <c r="A34" s="1" t="s">
        <v>154</v>
      </c>
      <c r="C34" s="18">
        <v>9538</v>
      </c>
      <c r="D34" s="18"/>
      <c r="E34" s="18">
        <v>15595</v>
      </c>
      <c r="F34" s="18"/>
      <c r="G34" s="18">
        <v>8100</v>
      </c>
      <c r="H34" s="18"/>
      <c r="I34" s="18">
        <v>9720</v>
      </c>
      <c r="J34" s="18"/>
      <c r="K34" s="18">
        <v>0</v>
      </c>
      <c r="L34" s="18"/>
      <c r="M34" s="18">
        <f t="shared" si="2"/>
        <v>9720</v>
      </c>
      <c r="N34" s="18"/>
      <c r="O34" s="18">
        <f t="shared" si="3"/>
        <v>1620</v>
      </c>
    </row>
    <row r="35" spans="1:15">
      <c r="A35" s="1" t="s">
        <v>155</v>
      </c>
      <c r="C35" s="18">
        <v>8264</v>
      </c>
      <c r="D35" s="18"/>
      <c r="E35" s="18">
        <v>11866</v>
      </c>
      <c r="F35" s="18"/>
      <c r="G35" s="18">
        <v>11660</v>
      </c>
      <c r="H35" s="18"/>
      <c r="I35" s="18">
        <v>13995</v>
      </c>
      <c r="J35" s="18"/>
      <c r="K35" s="18">
        <v>0</v>
      </c>
      <c r="L35" s="18"/>
      <c r="M35" s="18">
        <f t="shared" si="2"/>
        <v>13995</v>
      </c>
      <c r="N35" s="18"/>
      <c r="O35" s="18">
        <f t="shared" si="3"/>
        <v>2335</v>
      </c>
    </row>
    <row r="36" spans="1:15">
      <c r="A36" s="1" t="s">
        <v>156</v>
      </c>
      <c r="C36" s="18">
        <v>3121</v>
      </c>
      <c r="D36" s="18"/>
      <c r="E36" s="18">
        <v>3890</v>
      </c>
      <c r="F36" s="18"/>
      <c r="G36" s="18">
        <v>3235</v>
      </c>
      <c r="H36" s="18"/>
      <c r="I36" s="18">
        <v>3880</v>
      </c>
      <c r="J36" s="18"/>
      <c r="K36" s="18">
        <v>0</v>
      </c>
      <c r="L36" s="18"/>
      <c r="M36" s="18">
        <f t="shared" si="2"/>
        <v>3880</v>
      </c>
      <c r="N36" s="18"/>
      <c r="O36" s="18">
        <f t="shared" si="3"/>
        <v>645</v>
      </c>
    </row>
    <row r="37" spans="1:15">
      <c r="A37" s="1" t="s">
        <v>157</v>
      </c>
      <c r="C37" s="18">
        <v>15902</v>
      </c>
      <c r="D37" s="18"/>
      <c r="E37" s="18">
        <v>23691</v>
      </c>
      <c r="F37" s="18"/>
      <c r="G37" s="18">
        <v>13285</v>
      </c>
      <c r="H37" s="18"/>
      <c r="I37" s="18">
        <v>15940</v>
      </c>
      <c r="J37" s="18"/>
      <c r="K37" s="18">
        <v>0</v>
      </c>
      <c r="L37" s="18"/>
      <c r="M37" s="18">
        <f t="shared" si="2"/>
        <v>15940</v>
      </c>
      <c r="N37" s="18"/>
      <c r="O37" s="18">
        <f t="shared" si="3"/>
        <v>2655</v>
      </c>
    </row>
    <row r="38" spans="1:15" s="16" customFormat="1">
      <c r="A38" s="16" t="s">
        <v>16</v>
      </c>
      <c r="C38" s="21">
        <f>SUM(C27:C37)</f>
        <v>226079</v>
      </c>
      <c r="D38" s="17"/>
      <c r="E38" s="21">
        <f>SUM(E27:E37)</f>
        <v>281089</v>
      </c>
      <c r="F38" s="17"/>
      <c r="G38" s="21">
        <f>SUM(G27:G37)</f>
        <v>276627</v>
      </c>
      <c r="H38" s="17"/>
      <c r="I38" s="21">
        <f>SUM(I27:I37)</f>
        <v>223254</v>
      </c>
      <c r="J38" s="20"/>
      <c r="K38" s="21">
        <f>SUM(K27:K37)</f>
        <v>0</v>
      </c>
      <c r="L38" s="20"/>
      <c r="M38" s="21">
        <f>SUM(M27:M37)</f>
        <v>223254</v>
      </c>
      <c r="N38" s="17"/>
      <c r="O38" s="21">
        <f>SUM(O27:O37)</f>
        <v>-53373</v>
      </c>
    </row>
    <row r="39" spans="1:15"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1:15">
      <c r="A40" s="16" t="s">
        <v>19</v>
      </c>
      <c r="B40" s="16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spans="1:15">
      <c r="A41" s="27" t="s">
        <v>232</v>
      </c>
      <c r="B41" s="27"/>
      <c r="C41" s="18">
        <v>4098</v>
      </c>
      <c r="D41" s="18"/>
      <c r="E41" s="18">
        <v>7500</v>
      </c>
      <c r="F41" s="18"/>
      <c r="G41" s="18">
        <v>7500</v>
      </c>
      <c r="H41" s="18"/>
      <c r="I41" s="18">
        <v>18000</v>
      </c>
      <c r="J41" s="18"/>
      <c r="K41" s="18">
        <v>-10000</v>
      </c>
      <c r="L41" s="18"/>
      <c r="M41" s="18">
        <f t="shared" ref="M41:M53" si="4">I41+K41</f>
        <v>8000</v>
      </c>
      <c r="N41" s="18"/>
      <c r="O41" s="18">
        <f>I41-G41</f>
        <v>10500</v>
      </c>
    </row>
    <row r="42" spans="1:15">
      <c r="A42" s="1" t="s">
        <v>158</v>
      </c>
      <c r="C42" s="18">
        <v>2667</v>
      </c>
      <c r="D42" s="18"/>
      <c r="E42" s="18">
        <v>3500</v>
      </c>
      <c r="F42" s="18"/>
      <c r="G42" s="18">
        <v>3500</v>
      </c>
      <c r="H42" s="18"/>
      <c r="I42" s="18">
        <v>3500</v>
      </c>
      <c r="J42" s="18"/>
      <c r="K42" s="18">
        <v>0</v>
      </c>
      <c r="L42" s="18"/>
      <c r="M42" s="18">
        <f t="shared" si="4"/>
        <v>3500</v>
      </c>
      <c r="N42" s="18"/>
      <c r="O42" s="18">
        <f t="shared" ref="O42:O53" si="5">I42-G42</f>
        <v>0</v>
      </c>
    </row>
    <row r="43" spans="1:15">
      <c r="A43" s="1" t="s">
        <v>159</v>
      </c>
      <c r="C43" s="18">
        <v>0</v>
      </c>
      <c r="D43" s="18"/>
      <c r="E43" s="18">
        <v>350</v>
      </c>
      <c r="F43" s="18"/>
      <c r="G43" s="18">
        <v>350</v>
      </c>
      <c r="H43" s="18"/>
      <c r="I43" s="18">
        <v>350</v>
      </c>
      <c r="J43" s="18"/>
      <c r="K43" s="18">
        <v>0</v>
      </c>
      <c r="L43" s="18"/>
      <c r="M43" s="18">
        <f t="shared" si="4"/>
        <v>350</v>
      </c>
      <c r="N43" s="18"/>
      <c r="O43" s="18">
        <f t="shared" si="5"/>
        <v>0</v>
      </c>
    </row>
    <row r="44" spans="1:15">
      <c r="A44" s="1" t="s">
        <v>160</v>
      </c>
      <c r="C44" s="18">
        <v>5720</v>
      </c>
      <c r="D44" s="18"/>
      <c r="E44" s="18">
        <v>6600</v>
      </c>
      <c r="F44" s="18"/>
      <c r="G44" s="18">
        <v>6600</v>
      </c>
      <c r="H44" s="18"/>
      <c r="I44" s="18">
        <v>6600</v>
      </c>
      <c r="J44" s="18"/>
      <c r="K44" s="18">
        <v>0</v>
      </c>
      <c r="L44" s="18"/>
      <c r="M44" s="18">
        <f t="shared" si="4"/>
        <v>6600</v>
      </c>
      <c r="N44" s="18"/>
      <c r="O44" s="18">
        <f t="shared" si="5"/>
        <v>0</v>
      </c>
    </row>
    <row r="45" spans="1:15">
      <c r="A45" s="27" t="s">
        <v>161</v>
      </c>
      <c r="B45" s="27"/>
      <c r="C45" s="18">
        <v>13298</v>
      </c>
      <c r="D45" s="18"/>
      <c r="E45" s="18">
        <v>14000</v>
      </c>
      <c r="F45" s="18"/>
      <c r="G45" s="18">
        <v>14000</v>
      </c>
      <c r="H45" s="18"/>
      <c r="I45" s="18">
        <v>14000</v>
      </c>
      <c r="J45" s="18"/>
      <c r="K45" s="18">
        <v>0</v>
      </c>
      <c r="L45" s="18"/>
      <c r="M45" s="18">
        <f t="shared" si="4"/>
        <v>14000</v>
      </c>
      <c r="N45" s="18"/>
      <c r="O45" s="18">
        <f t="shared" si="5"/>
        <v>0</v>
      </c>
    </row>
    <row r="46" spans="1:15">
      <c r="A46" s="1" t="s">
        <v>162</v>
      </c>
      <c r="C46" s="18">
        <v>31938</v>
      </c>
      <c r="D46" s="18"/>
      <c r="E46" s="18">
        <v>39600</v>
      </c>
      <c r="F46" s="18"/>
      <c r="G46" s="18">
        <v>39600</v>
      </c>
      <c r="H46" s="18"/>
      <c r="I46" s="18">
        <v>39600</v>
      </c>
      <c r="J46" s="18"/>
      <c r="K46" s="18">
        <v>0</v>
      </c>
      <c r="L46" s="18"/>
      <c r="M46" s="18">
        <f t="shared" si="4"/>
        <v>39600</v>
      </c>
      <c r="N46" s="18"/>
      <c r="O46" s="18">
        <f t="shared" si="5"/>
        <v>0</v>
      </c>
    </row>
    <row r="47" spans="1:15">
      <c r="A47" s="1" t="s">
        <v>146</v>
      </c>
      <c r="C47" s="18">
        <v>186299</v>
      </c>
      <c r="D47" s="18"/>
      <c r="E47" s="18">
        <v>201000</v>
      </c>
      <c r="F47" s="18"/>
      <c r="G47" s="18">
        <v>201000</v>
      </c>
      <c r="H47" s="18"/>
      <c r="I47" s="18">
        <v>211000</v>
      </c>
      <c r="J47" s="18"/>
      <c r="K47" s="18">
        <v>-20000</v>
      </c>
      <c r="L47" s="18"/>
      <c r="M47" s="18">
        <f t="shared" si="4"/>
        <v>191000</v>
      </c>
      <c r="N47" s="18"/>
      <c r="O47" s="18">
        <f t="shared" si="5"/>
        <v>10000</v>
      </c>
    </row>
    <row r="48" spans="1:15">
      <c r="A48" s="1" t="s">
        <v>163</v>
      </c>
      <c r="C48" s="18">
        <v>9854</v>
      </c>
      <c r="D48" s="18"/>
      <c r="E48" s="18">
        <v>8000</v>
      </c>
      <c r="F48" s="18"/>
      <c r="G48" s="18">
        <v>10500</v>
      </c>
      <c r="H48" s="18"/>
      <c r="I48" s="18">
        <v>10000</v>
      </c>
      <c r="J48" s="18"/>
      <c r="K48" s="18">
        <v>0</v>
      </c>
      <c r="L48" s="18"/>
      <c r="M48" s="18">
        <f t="shared" si="4"/>
        <v>10000</v>
      </c>
      <c r="N48" s="18"/>
      <c r="O48" s="18">
        <f t="shared" si="5"/>
        <v>-500</v>
      </c>
    </row>
    <row r="49" spans="1:15">
      <c r="A49" s="1" t="s">
        <v>164</v>
      </c>
      <c r="C49" s="18">
        <v>40197</v>
      </c>
      <c r="D49" s="18"/>
      <c r="E49" s="18">
        <v>46500</v>
      </c>
      <c r="F49" s="18"/>
      <c r="G49" s="18">
        <v>46500</v>
      </c>
      <c r="H49" s="18"/>
      <c r="I49" s="18">
        <v>52500</v>
      </c>
      <c r="J49" s="18"/>
      <c r="K49" s="18">
        <v>0</v>
      </c>
      <c r="L49" s="18"/>
      <c r="M49" s="18">
        <f t="shared" si="4"/>
        <v>52500</v>
      </c>
      <c r="N49" s="18"/>
      <c r="O49" s="18">
        <f t="shared" si="5"/>
        <v>6000</v>
      </c>
    </row>
    <row r="50" spans="1:15">
      <c r="A50" s="1" t="s">
        <v>165</v>
      </c>
      <c r="C50" s="18">
        <v>0</v>
      </c>
      <c r="D50" s="18"/>
      <c r="E50" s="18">
        <v>5000</v>
      </c>
      <c r="F50" s="18"/>
      <c r="G50" s="18">
        <v>5000</v>
      </c>
      <c r="H50" s="18"/>
      <c r="I50" s="18">
        <v>5000</v>
      </c>
      <c r="J50" s="18"/>
      <c r="K50" s="18">
        <v>0</v>
      </c>
      <c r="L50" s="18"/>
      <c r="M50" s="18">
        <f t="shared" si="4"/>
        <v>5000</v>
      </c>
      <c r="N50" s="18"/>
      <c r="O50" s="18">
        <f t="shared" si="5"/>
        <v>0</v>
      </c>
    </row>
    <row r="51" spans="1:15">
      <c r="A51" s="1" t="s">
        <v>210</v>
      </c>
      <c r="C51" s="18">
        <v>17016</v>
      </c>
      <c r="D51" s="18"/>
      <c r="E51" s="18">
        <v>20000</v>
      </c>
      <c r="F51" s="18"/>
      <c r="G51" s="18">
        <v>20000</v>
      </c>
      <c r="H51" s="18"/>
      <c r="I51" s="18">
        <v>22000</v>
      </c>
      <c r="J51" s="18"/>
      <c r="K51" s="18">
        <v>0</v>
      </c>
      <c r="L51" s="18"/>
      <c r="M51" s="18">
        <f t="shared" si="4"/>
        <v>22000</v>
      </c>
      <c r="N51" s="18"/>
      <c r="O51" s="18">
        <f>I51-G51</f>
        <v>2000</v>
      </c>
    </row>
    <row r="52" spans="1:15">
      <c r="A52" s="1" t="s">
        <v>166</v>
      </c>
      <c r="C52" s="18">
        <v>3403</v>
      </c>
      <c r="D52" s="18"/>
      <c r="E52" s="18">
        <v>5100</v>
      </c>
      <c r="F52" s="18"/>
      <c r="G52" s="18">
        <v>5100</v>
      </c>
      <c r="H52" s="18"/>
      <c r="I52" s="18">
        <v>5100</v>
      </c>
      <c r="J52" s="18"/>
      <c r="K52" s="18">
        <v>0</v>
      </c>
      <c r="L52" s="18"/>
      <c r="M52" s="18">
        <f t="shared" si="4"/>
        <v>5100</v>
      </c>
      <c r="N52" s="18"/>
      <c r="O52" s="18">
        <f t="shared" si="5"/>
        <v>0</v>
      </c>
    </row>
    <row r="53" spans="1:15">
      <c r="A53" s="1" t="s">
        <v>233</v>
      </c>
      <c r="C53" s="18">
        <v>56311</v>
      </c>
      <c r="D53" s="18"/>
      <c r="E53" s="18">
        <v>55000</v>
      </c>
      <c r="F53" s="18"/>
      <c r="G53" s="18">
        <v>55000</v>
      </c>
      <c r="H53" s="18"/>
      <c r="I53" s="18">
        <v>65000</v>
      </c>
      <c r="J53" s="18"/>
      <c r="K53" s="18">
        <v>0</v>
      </c>
      <c r="L53" s="18"/>
      <c r="M53" s="18">
        <f t="shared" si="4"/>
        <v>65000</v>
      </c>
      <c r="N53" s="18"/>
      <c r="O53" s="18">
        <f t="shared" si="5"/>
        <v>10000</v>
      </c>
    </row>
    <row r="54" spans="1:15" s="16" customFormat="1">
      <c r="A54" s="16" t="s">
        <v>20</v>
      </c>
      <c r="C54" s="21">
        <f>SUM(C41:C53)</f>
        <v>370801</v>
      </c>
      <c r="D54" s="17"/>
      <c r="E54" s="21">
        <f>SUM(E41:E53)</f>
        <v>412150</v>
      </c>
      <c r="F54" s="17"/>
      <c r="G54" s="21">
        <f>SUM(G41:G53)</f>
        <v>414650</v>
      </c>
      <c r="H54" s="17"/>
      <c r="I54" s="21">
        <f>SUM(I41:I53)</f>
        <v>452650</v>
      </c>
      <c r="J54" s="20"/>
      <c r="K54" s="21">
        <f>SUM(K41:K53)</f>
        <v>-30000</v>
      </c>
      <c r="L54" s="20"/>
      <c r="M54" s="21">
        <f>SUM(M41:M53)</f>
        <v>422650</v>
      </c>
      <c r="N54" s="17"/>
      <c r="O54" s="21">
        <f>SUM(O41:O53)</f>
        <v>38000</v>
      </c>
    </row>
    <row r="55" spans="1:15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</row>
    <row r="56" spans="1:15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</row>
    <row r="57" spans="1:15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32" t="s">
        <v>17</v>
      </c>
    </row>
    <row r="58" spans="1:15">
      <c r="A58" s="16" t="s">
        <v>18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</row>
    <row r="59" spans="1:15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</row>
    <row r="60" spans="1:15">
      <c r="A60" s="16" t="s">
        <v>21</v>
      </c>
      <c r="B60" s="16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</row>
    <row r="61" spans="1:15">
      <c r="A61" s="1" t="s">
        <v>218</v>
      </c>
      <c r="C61" s="18">
        <v>1792</v>
      </c>
      <c r="D61" s="18"/>
      <c r="E61" s="18">
        <v>5000</v>
      </c>
      <c r="F61" s="18"/>
      <c r="G61" s="18">
        <v>5000</v>
      </c>
      <c r="H61" s="18"/>
      <c r="I61" s="18">
        <v>12000</v>
      </c>
      <c r="J61" s="18"/>
      <c r="K61" s="18">
        <v>0</v>
      </c>
      <c r="L61" s="18"/>
      <c r="M61" s="18">
        <f t="shared" ref="M61:M66" si="6">I61+K61</f>
        <v>12000</v>
      </c>
      <c r="N61" s="18"/>
      <c r="O61" s="18">
        <f t="shared" ref="O61:O66" si="7">I61-G61</f>
        <v>7000</v>
      </c>
    </row>
    <row r="62" spans="1:15">
      <c r="A62" s="1" t="s">
        <v>167</v>
      </c>
      <c r="C62" s="18">
        <v>4127</v>
      </c>
      <c r="D62" s="18"/>
      <c r="E62" s="18">
        <v>7500</v>
      </c>
      <c r="F62" s="18"/>
      <c r="G62" s="18">
        <v>7500</v>
      </c>
      <c r="H62" s="18"/>
      <c r="I62" s="18">
        <v>7500</v>
      </c>
      <c r="J62" s="18"/>
      <c r="K62" s="18">
        <v>0</v>
      </c>
      <c r="L62" s="18"/>
      <c r="M62" s="18">
        <f t="shared" si="6"/>
        <v>7500</v>
      </c>
      <c r="N62" s="18"/>
      <c r="O62" s="18">
        <f t="shared" si="7"/>
        <v>0</v>
      </c>
    </row>
    <row r="63" spans="1:15">
      <c r="A63" s="1" t="s">
        <v>168</v>
      </c>
      <c r="C63" s="18">
        <v>921</v>
      </c>
      <c r="D63" s="18"/>
      <c r="E63" s="18">
        <v>1200</v>
      </c>
      <c r="F63" s="18"/>
      <c r="G63" s="18">
        <v>1200</v>
      </c>
      <c r="H63" s="18"/>
      <c r="I63" s="18">
        <v>1200</v>
      </c>
      <c r="J63" s="18"/>
      <c r="K63" s="18">
        <v>0</v>
      </c>
      <c r="L63" s="18"/>
      <c r="M63" s="18">
        <f t="shared" si="6"/>
        <v>1200</v>
      </c>
      <c r="N63" s="18"/>
      <c r="O63" s="18">
        <f t="shared" si="7"/>
        <v>0</v>
      </c>
    </row>
    <row r="64" spans="1:15">
      <c r="A64" s="1" t="s">
        <v>169</v>
      </c>
      <c r="C64" s="18">
        <v>716895</v>
      </c>
      <c r="D64" s="18"/>
      <c r="E64" s="18">
        <v>725000</v>
      </c>
      <c r="F64" s="18"/>
      <c r="G64" s="18">
        <v>725000</v>
      </c>
      <c r="H64" s="18"/>
      <c r="I64" s="18">
        <v>735000</v>
      </c>
      <c r="J64" s="18"/>
      <c r="K64" s="18">
        <v>0</v>
      </c>
      <c r="L64" s="18"/>
      <c r="M64" s="18">
        <f t="shared" si="6"/>
        <v>735000</v>
      </c>
      <c r="N64" s="18"/>
      <c r="O64" s="18">
        <f t="shared" si="7"/>
        <v>10000</v>
      </c>
    </row>
    <row r="65" spans="1:15">
      <c r="A65" s="1" t="s">
        <v>278</v>
      </c>
      <c r="C65" s="18">
        <v>607</v>
      </c>
      <c r="D65" s="18"/>
      <c r="E65" s="18">
        <v>0</v>
      </c>
      <c r="F65" s="18"/>
      <c r="G65" s="18">
        <v>0</v>
      </c>
      <c r="H65" s="18"/>
      <c r="I65" s="18">
        <v>0</v>
      </c>
      <c r="J65" s="18"/>
      <c r="K65" s="18">
        <v>0</v>
      </c>
      <c r="L65" s="18"/>
      <c r="M65" s="18">
        <f t="shared" si="6"/>
        <v>0</v>
      </c>
      <c r="N65" s="18"/>
      <c r="O65" s="18">
        <f t="shared" si="7"/>
        <v>0</v>
      </c>
    </row>
    <row r="66" spans="1:15">
      <c r="A66" s="1" t="s">
        <v>146</v>
      </c>
      <c r="C66" s="18">
        <v>0</v>
      </c>
      <c r="D66" s="18"/>
      <c r="E66" s="18">
        <v>2000</v>
      </c>
      <c r="F66" s="18"/>
      <c r="G66" s="18">
        <v>2000</v>
      </c>
      <c r="H66" s="18"/>
      <c r="I66" s="18">
        <v>2000</v>
      </c>
      <c r="J66" s="18"/>
      <c r="K66" s="18">
        <v>0</v>
      </c>
      <c r="L66" s="18"/>
      <c r="M66" s="18">
        <f t="shared" si="6"/>
        <v>2000</v>
      </c>
      <c r="N66" s="18"/>
      <c r="O66" s="18">
        <f t="shared" si="7"/>
        <v>0</v>
      </c>
    </row>
    <row r="67" spans="1:15" s="16" customFormat="1">
      <c r="A67" s="16" t="s">
        <v>22</v>
      </c>
      <c r="C67" s="21">
        <f>SUM(C61:C66)</f>
        <v>724342</v>
      </c>
      <c r="D67" s="17"/>
      <c r="E67" s="21">
        <f>SUM(E61:E66)</f>
        <v>740700</v>
      </c>
      <c r="F67" s="17"/>
      <c r="G67" s="21">
        <f>SUM(G61:G66)</f>
        <v>740700</v>
      </c>
      <c r="H67" s="17"/>
      <c r="I67" s="21">
        <f>SUM(I61:I66)</f>
        <v>757700</v>
      </c>
      <c r="J67" s="20"/>
      <c r="K67" s="21">
        <f>SUM(K61:K66)</f>
        <v>0</v>
      </c>
      <c r="L67" s="20"/>
      <c r="M67" s="21">
        <f>SUM(M61:M66)</f>
        <v>757700</v>
      </c>
      <c r="N67" s="17"/>
      <c r="O67" s="21">
        <f>SUM(O61:O66)</f>
        <v>17000</v>
      </c>
    </row>
    <row r="68" spans="1:15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</row>
    <row r="69" spans="1:15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</row>
    <row r="70" spans="1:15" s="16" customFormat="1" ht="16.2" thickBot="1">
      <c r="A70" s="16" t="s">
        <v>10</v>
      </c>
      <c r="C70" s="29">
        <f>C67+C54+C38+C24</f>
        <v>2543404</v>
      </c>
      <c r="D70" s="17"/>
      <c r="E70" s="29">
        <f>E67+E54+E38+E24</f>
        <v>2856139</v>
      </c>
      <c r="F70" s="17"/>
      <c r="G70" s="29">
        <f>G67+G54+G38+G24</f>
        <v>2921377</v>
      </c>
      <c r="H70" s="17"/>
      <c r="I70" s="29">
        <f>I67+I54+I38+I24</f>
        <v>2961204</v>
      </c>
      <c r="J70" s="20"/>
      <c r="K70" s="29">
        <f>K67+K54+K38+K24</f>
        <v>-30000</v>
      </c>
      <c r="L70" s="20"/>
      <c r="M70" s="29">
        <f>M67+M54+M38+M24</f>
        <v>2931204</v>
      </c>
      <c r="N70" s="17"/>
      <c r="O70" s="29">
        <f>O67+O54+O38+O24</f>
        <v>39827</v>
      </c>
    </row>
    <row r="71" spans="1:15" ht="16.2" thickTop="1"/>
  </sheetData>
  <phoneticPr fontId="9" type="noConversion"/>
  <printOptions horizontalCentered="1"/>
  <pageMargins left="0.75" right="0.75" top="0.75" bottom="0.75" header="0.5" footer="0.5"/>
  <pageSetup scale="74" orientation="portrait" r:id="rId1"/>
  <headerFooter alignWithMargins="0">
    <oddFooter>&amp;L&amp;"Times New Roman,Regular"&amp;7St. Charles Parish 2011 Budget&amp;C&amp;"Times New Roman,Regular"&amp;12&amp;P</oddFooter>
  </headerFooter>
  <rowBreaks count="1" manualBreakCount="1">
    <brk id="5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4" enableFormatConditionsCalculation="0">
    <tabColor theme="6" tint="-0.499984740745262"/>
  </sheetPr>
  <dimension ref="A1:O73"/>
  <sheetViews>
    <sheetView view="pageLayout" topLeftCell="A27" zoomScaleNormal="90" workbookViewId="0">
      <selection activeCell="I40" sqref="I40"/>
    </sheetView>
  </sheetViews>
  <sheetFormatPr defaultColWidth="9.109375" defaultRowHeight="15.6"/>
  <cols>
    <col min="1" max="1" width="42.44140625" style="1" customWidth="1"/>
    <col min="2" max="2" width="1.6640625" style="1" customWidth="1"/>
    <col min="3" max="3" width="14.6640625" style="1" hidden="1" customWidth="1"/>
    <col min="4" max="4" width="1.6640625" style="1" hidden="1" customWidth="1"/>
    <col min="5" max="5" width="14.6640625" style="1" hidden="1" customWidth="1"/>
    <col min="6" max="6" width="1.6640625" style="1" hidden="1" customWidth="1"/>
    <col min="7" max="7" width="14.6640625" style="1" hidden="1" customWidth="1"/>
    <col min="8" max="8" width="1.6640625" style="1" hidden="1" customWidth="1"/>
    <col min="9" max="9" width="14.6640625" style="1" customWidth="1"/>
    <col min="10" max="10" width="1.6640625" style="1" customWidth="1"/>
    <col min="11" max="11" width="14.88671875" style="1" customWidth="1"/>
    <col min="12" max="12" width="1.6640625" style="1" customWidth="1"/>
    <col min="13" max="13" width="14.88671875" style="1" customWidth="1"/>
    <col min="14" max="14" width="1.6640625" style="1" customWidth="1"/>
    <col min="15" max="15" width="14.6640625" style="1" hidden="1" customWidth="1"/>
    <col min="16" max="16384" width="9.109375" style="1"/>
  </cols>
  <sheetData>
    <row r="1" spans="1:15" ht="22.8">
      <c r="A1" s="9" t="s">
        <v>27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22.8">
      <c r="A2" s="9" t="s">
        <v>40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17.399999999999999">
      <c r="A3" s="26" t="s">
        <v>41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15" ht="12" customHeight="1"/>
    <row r="5" spans="1:15" ht="12" customHeight="1"/>
    <row r="6" spans="1:15" s="8" customFormat="1" ht="13.2">
      <c r="C6" s="13" t="s">
        <v>43</v>
      </c>
      <c r="D6" s="13"/>
      <c r="E6" s="13" t="s">
        <v>275</v>
      </c>
      <c r="F6" s="13"/>
      <c r="G6" s="13" t="s">
        <v>276</v>
      </c>
      <c r="H6" s="13"/>
      <c r="I6" s="13" t="s">
        <v>279</v>
      </c>
      <c r="J6" s="13"/>
      <c r="K6" s="13"/>
      <c r="L6" s="13"/>
      <c r="M6" s="13" t="s">
        <v>283</v>
      </c>
      <c r="N6" s="13"/>
      <c r="O6" s="13" t="s">
        <v>44</v>
      </c>
    </row>
    <row r="7" spans="1:15" s="8" customFormat="1" ht="13.2">
      <c r="C7" s="13"/>
      <c r="D7" s="13"/>
      <c r="E7" s="13"/>
      <c r="F7" s="13"/>
      <c r="G7" s="13"/>
      <c r="H7" s="13"/>
      <c r="I7" s="13" t="s">
        <v>280</v>
      </c>
      <c r="J7" s="13"/>
      <c r="K7" s="13" t="s">
        <v>282</v>
      </c>
      <c r="L7" s="13"/>
      <c r="M7" s="13" t="s">
        <v>280</v>
      </c>
      <c r="N7" s="13"/>
      <c r="O7" s="13"/>
    </row>
    <row r="8" spans="1:15" s="8" customFormat="1" ht="13.2">
      <c r="A8" s="14" t="s">
        <v>45</v>
      </c>
      <c r="B8" s="14"/>
      <c r="C8" s="15" t="s">
        <v>277</v>
      </c>
      <c r="D8" s="15"/>
      <c r="E8" s="15" t="s">
        <v>46</v>
      </c>
      <c r="F8" s="15"/>
      <c r="G8" s="15" t="s">
        <v>224</v>
      </c>
      <c r="H8" s="15"/>
      <c r="I8" s="15" t="s">
        <v>281</v>
      </c>
      <c r="J8" s="15"/>
      <c r="K8" s="15" t="s">
        <v>281</v>
      </c>
      <c r="L8" s="15"/>
      <c r="M8" s="15" t="s">
        <v>281</v>
      </c>
      <c r="N8" s="15"/>
      <c r="O8" s="15">
        <v>2010</v>
      </c>
    </row>
    <row r="9" spans="1:15" s="16" customFormat="1">
      <c r="A9" s="16" t="s">
        <v>3</v>
      </c>
    </row>
    <row r="10" spans="1:15" s="16" customFormat="1" ht="12" customHeight="1"/>
    <row r="11" spans="1:15" s="16" customFormat="1">
      <c r="A11" s="16" t="s">
        <v>13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>
      <c r="A12" s="1" t="s">
        <v>170</v>
      </c>
      <c r="C12" s="18">
        <v>1210633</v>
      </c>
      <c r="D12" s="18"/>
      <c r="E12" s="18">
        <v>1248000</v>
      </c>
      <c r="F12" s="18"/>
      <c r="G12" s="18">
        <v>1277000</v>
      </c>
      <c r="H12" s="18"/>
      <c r="I12" s="18">
        <v>1310000</v>
      </c>
      <c r="J12" s="18"/>
      <c r="K12" s="18">
        <v>0</v>
      </c>
      <c r="L12" s="18"/>
      <c r="M12" s="18">
        <f>I12+K12</f>
        <v>1310000</v>
      </c>
      <c r="N12" s="18"/>
      <c r="O12" s="18">
        <f>I12-G12</f>
        <v>33000</v>
      </c>
    </row>
    <row r="13" spans="1:15" hidden="1">
      <c r="A13" s="1" t="s">
        <v>212</v>
      </c>
      <c r="C13" s="18"/>
      <c r="D13" s="18"/>
      <c r="E13" s="18">
        <v>0</v>
      </c>
      <c r="F13" s="18"/>
      <c r="G13" s="18"/>
      <c r="H13" s="18"/>
      <c r="I13" s="18"/>
      <c r="J13" s="18"/>
      <c r="K13" s="18">
        <v>0</v>
      </c>
      <c r="L13" s="18"/>
      <c r="M13" s="18">
        <f t="shared" ref="M13:M23" si="0">I13+K13</f>
        <v>0</v>
      </c>
      <c r="N13" s="18"/>
      <c r="O13" s="18">
        <f t="shared" ref="O13:O23" si="1">I13-G13</f>
        <v>0</v>
      </c>
    </row>
    <row r="14" spans="1:15">
      <c r="A14" s="1" t="s">
        <v>171</v>
      </c>
      <c r="C14" s="18">
        <v>151012</v>
      </c>
      <c r="D14" s="18"/>
      <c r="E14" s="18">
        <v>197000</v>
      </c>
      <c r="F14" s="18"/>
      <c r="G14" s="18">
        <v>201000</v>
      </c>
      <c r="H14" s="18"/>
      <c r="I14" s="18">
        <v>206500</v>
      </c>
      <c r="J14" s="18"/>
      <c r="K14" s="18">
        <v>0</v>
      </c>
      <c r="L14" s="18"/>
      <c r="M14" s="18">
        <f t="shared" si="0"/>
        <v>206500</v>
      </c>
      <c r="N14" s="18"/>
      <c r="O14" s="18">
        <f>I14-G14</f>
        <v>5500</v>
      </c>
    </row>
    <row r="15" spans="1:15">
      <c r="A15" s="1" t="s">
        <v>172</v>
      </c>
      <c r="C15" s="18">
        <v>156586</v>
      </c>
      <c r="D15" s="18"/>
      <c r="E15" s="18">
        <v>185000</v>
      </c>
      <c r="F15" s="18"/>
      <c r="G15" s="18">
        <v>170000</v>
      </c>
      <c r="H15" s="18"/>
      <c r="I15" s="18">
        <v>228000</v>
      </c>
      <c r="J15" s="18"/>
      <c r="K15" s="18">
        <v>0</v>
      </c>
      <c r="L15" s="18"/>
      <c r="M15" s="18">
        <f t="shared" si="0"/>
        <v>228000</v>
      </c>
      <c r="N15" s="18"/>
      <c r="O15" s="18">
        <f t="shared" si="1"/>
        <v>58000</v>
      </c>
    </row>
    <row r="16" spans="1:15">
      <c r="A16" s="1" t="s">
        <v>173</v>
      </c>
      <c r="C16" s="18">
        <v>70415</v>
      </c>
      <c r="D16" s="18"/>
      <c r="E16" s="18">
        <v>85000</v>
      </c>
      <c r="F16" s="18"/>
      <c r="G16" s="18">
        <v>81000</v>
      </c>
      <c r="H16" s="18"/>
      <c r="I16" s="18">
        <v>81000</v>
      </c>
      <c r="J16" s="18"/>
      <c r="K16" s="18">
        <v>0</v>
      </c>
      <c r="L16" s="18"/>
      <c r="M16" s="18">
        <f t="shared" si="0"/>
        <v>81000</v>
      </c>
      <c r="N16" s="18"/>
      <c r="O16" s="18">
        <f t="shared" si="1"/>
        <v>0</v>
      </c>
    </row>
    <row r="17" spans="1:15">
      <c r="A17" s="1" t="s">
        <v>174</v>
      </c>
      <c r="C17" s="18">
        <v>0</v>
      </c>
      <c r="D17" s="18"/>
      <c r="E17" s="18">
        <v>6000</v>
      </c>
      <c r="F17" s="18"/>
      <c r="G17" s="18">
        <v>6000</v>
      </c>
      <c r="H17" s="18"/>
      <c r="I17" s="18">
        <v>7000</v>
      </c>
      <c r="J17" s="18"/>
      <c r="K17" s="18">
        <v>0</v>
      </c>
      <c r="L17" s="18"/>
      <c r="M17" s="18">
        <f t="shared" si="0"/>
        <v>7000</v>
      </c>
      <c r="N17" s="18"/>
      <c r="O17" s="18">
        <f t="shared" si="1"/>
        <v>1000</v>
      </c>
    </row>
    <row r="18" spans="1:15">
      <c r="A18" s="1" t="s">
        <v>175</v>
      </c>
      <c r="C18" s="18">
        <v>11469</v>
      </c>
      <c r="D18" s="18"/>
      <c r="E18" s="18">
        <v>15000</v>
      </c>
      <c r="F18" s="18"/>
      <c r="G18" s="18">
        <v>13000</v>
      </c>
      <c r="H18" s="18"/>
      <c r="I18" s="18">
        <v>15000</v>
      </c>
      <c r="J18" s="18"/>
      <c r="K18" s="18">
        <v>0</v>
      </c>
      <c r="L18" s="18"/>
      <c r="M18" s="18">
        <f t="shared" si="0"/>
        <v>15000</v>
      </c>
      <c r="N18" s="18"/>
      <c r="O18" s="18">
        <f t="shared" si="1"/>
        <v>2000</v>
      </c>
    </row>
    <row r="19" spans="1:15">
      <c r="A19" s="1" t="s">
        <v>176</v>
      </c>
      <c r="C19" s="18">
        <v>4944</v>
      </c>
      <c r="D19" s="18"/>
      <c r="E19" s="18">
        <v>6000</v>
      </c>
      <c r="F19" s="18"/>
      <c r="G19" s="18">
        <v>4900</v>
      </c>
      <c r="H19" s="18"/>
      <c r="I19" s="18">
        <v>5500</v>
      </c>
      <c r="J19" s="18"/>
      <c r="K19" s="18">
        <v>0</v>
      </c>
      <c r="L19" s="18"/>
      <c r="M19" s="18">
        <f t="shared" si="0"/>
        <v>5500</v>
      </c>
      <c r="N19" s="18"/>
      <c r="O19" s="18">
        <f t="shared" si="1"/>
        <v>600</v>
      </c>
    </row>
    <row r="20" spans="1:15" hidden="1">
      <c r="A20" s="1" t="s">
        <v>261</v>
      </c>
      <c r="C20" s="18">
        <v>0</v>
      </c>
      <c r="D20" s="18"/>
      <c r="E20" s="18">
        <v>0</v>
      </c>
      <c r="F20" s="18"/>
      <c r="G20" s="18">
        <v>0</v>
      </c>
      <c r="H20" s="18"/>
      <c r="I20" s="18">
        <v>0</v>
      </c>
      <c r="J20" s="18"/>
      <c r="K20" s="18">
        <v>0</v>
      </c>
      <c r="L20" s="18"/>
      <c r="M20" s="18">
        <f t="shared" si="0"/>
        <v>0</v>
      </c>
      <c r="N20" s="18"/>
      <c r="O20" s="18">
        <f t="shared" si="1"/>
        <v>0</v>
      </c>
    </row>
    <row r="21" spans="1:15">
      <c r="A21" s="1" t="s">
        <v>211</v>
      </c>
      <c r="C21" s="18">
        <v>41465</v>
      </c>
      <c r="D21" s="18"/>
      <c r="E21" s="18">
        <v>43000</v>
      </c>
      <c r="F21" s="18"/>
      <c r="G21" s="18">
        <v>43500</v>
      </c>
      <c r="H21" s="18"/>
      <c r="I21" s="18">
        <v>45000</v>
      </c>
      <c r="J21" s="18"/>
      <c r="K21" s="18">
        <v>0</v>
      </c>
      <c r="L21" s="18"/>
      <c r="M21" s="18">
        <f t="shared" si="0"/>
        <v>45000</v>
      </c>
      <c r="N21" s="18"/>
      <c r="O21" s="18">
        <f>I21-G21</f>
        <v>1500</v>
      </c>
    </row>
    <row r="22" spans="1:15">
      <c r="A22" s="1" t="s">
        <v>255</v>
      </c>
      <c r="C22" s="18">
        <v>1740</v>
      </c>
      <c r="D22" s="18"/>
      <c r="E22" s="18">
        <v>2000</v>
      </c>
      <c r="F22" s="18"/>
      <c r="G22" s="18">
        <v>1800</v>
      </c>
      <c r="H22" s="18"/>
      <c r="I22" s="18">
        <v>2000</v>
      </c>
      <c r="J22" s="18"/>
      <c r="K22" s="18">
        <v>0</v>
      </c>
      <c r="L22" s="18"/>
      <c r="M22" s="18">
        <f t="shared" si="0"/>
        <v>2000</v>
      </c>
      <c r="N22" s="18"/>
      <c r="O22" s="18">
        <f>I22-G22</f>
        <v>200</v>
      </c>
    </row>
    <row r="23" spans="1:15">
      <c r="A23" s="1" t="s">
        <v>177</v>
      </c>
      <c r="C23" s="18">
        <v>803</v>
      </c>
      <c r="D23" s="18"/>
      <c r="E23" s="18">
        <v>1500</v>
      </c>
      <c r="F23" s="18"/>
      <c r="G23" s="18">
        <v>1500</v>
      </c>
      <c r="H23" s="18"/>
      <c r="I23" s="18">
        <v>1500</v>
      </c>
      <c r="J23" s="18"/>
      <c r="K23" s="18">
        <v>0</v>
      </c>
      <c r="L23" s="18"/>
      <c r="M23" s="18">
        <f t="shared" si="0"/>
        <v>1500</v>
      </c>
      <c r="N23" s="18"/>
      <c r="O23" s="18">
        <f t="shared" si="1"/>
        <v>0</v>
      </c>
    </row>
    <row r="24" spans="1:15" s="16" customFormat="1">
      <c r="A24" s="16" t="s">
        <v>14</v>
      </c>
      <c r="C24" s="21">
        <f>SUM(C12:C23)</f>
        <v>1649067</v>
      </c>
      <c r="D24" s="17"/>
      <c r="E24" s="21">
        <f>SUM(E12:E23)</f>
        <v>1788500</v>
      </c>
      <c r="F24" s="17"/>
      <c r="G24" s="21">
        <f>SUM(G12:G23)</f>
        <v>1799700</v>
      </c>
      <c r="H24" s="17"/>
      <c r="I24" s="21">
        <f>SUM(I12:I23)</f>
        <v>1901500</v>
      </c>
      <c r="J24" s="20"/>
      <c r="K24" s="21">
        <f>SUM(K12:K23)</f>
        <v>0</v>
      </c>
      <c r="L24" s="20"/>
      <c r="M24" s="21">
        <f>SUM(M12:M23)</f>
        <v>1901500</v>
      </c>
      <c r="N24" s="17"/>
      <c r="O24" s="21">
        <f>SUM(O12:O23)</f>
        <v>101800</v>
      </c>
    </row>
    <row r="25" spans="1:15"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1:15">
      <c r="A26" s="16" t="s">
        <v>15</v>
      </c>
      <c r="B26" s="16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15">
      <c r="A27" s="1" t="s">
        <v>178</v>
      </c>
      <c r="C27" s="18">
        <v>1064</v>
      </c>
      <c r="D27" s="18"/>
      <c r="E27" s="18">
        <v>2450</v>
      </c>
      <c r="F27" s="18"/>
      <c r="G27" s="18">
        <v>2450</v>
      </c>
      <c r="H27" s="18"/>
      <c r="I27" s="18">
        <v>2450</v>
      </c>
      <c r="J27" s="18"/>
      <c r="K27" s="18">
        <v>0</v>
      </c>
      <c r="L27" s="18"/>
      <c r="M27" s="18">
        <f t="shared" ref="M27:M39" si="2">I27+K27</f>
        <v>2450</v>
      </c>
      <c r="N27" s="18"/>
      <c r="O27" s="18">
        <f t="shared" ref="O27:O39" si="3">I27-G27</f>
        <v>0</v>
      </c>
    </row>
    <row r="28" spans="1:15">
      <c r="A28" s="1" t="s">
        <v>179</v>
      </c>
      <c r="C28" s="18">
        <v>30</v>
      </c>
      <c r="D28" s="18"/>
      <c r="E28" s="18">
        <v>100</v>
      </c>
      <c r="F28" s="18"/>
      <c r="G28" s="18">
        <v>100</v>
      </c>
      <c r="H28" s="18"/>
      <c r="I28" s="18">
        <v>100</v>
      </c>
      <c r="J28" s="18"/>
      <c r="K28" s="18">
        <v>0</v>
      </c>
      <c r="L28" s="18"/>
      <c r="M28" s="18">
        <f t="shared" si="2"/>
        <v>100</v>
      </c>
      <c r="N28" s="18"/>
      <c r="O28" s="18">
        <f t="shared" si="3"/>
        <v>0</v>
      </c>
    </row>
    <row r="29" spans="1:15">
      <c r="A29" s="1" t="s">
        <v>180</v>
      </c>
      <c r="C29" s="18">
        <v>344949</v>
      </c>
      <c r="D29" s="18"/>
      <c r="E29" s="18">
        <v>594400</v>
      </c>
      <c r="F29" s="18"/>
      <c r="G29" s="18">
        <v>594400</v>
      </c>
      <c r="H29" s="18"/>
      <c r="I29" s="18">
        <v>686008</v>
      </c>
      <c r="J29" s="18"/>
      <c r="K29" s="18">
        <v>-100000</v>
      </c>
      <c r="L29" s="18"/>
      <c r="M29" s="18">
        <f t="shared" si="2"/>
        <v>586008</v>
      </c>
      <c r="N29" s="18"/>
      <c r="O29" s="18">
        <f t="shared" si="3"/>
        <v>91608</v>
      </c>
    </row>
    <row r="30" spans="1:15">
      <c r="A30" s="1" t="s">
        <v>181</v>
      </c>
      <c r="C30" s="18">
        <v>13037</v>
      </c>
      <c r="D30" s="18"/>
      <c r="E30" s="18">
        <v>25125</v>
      </c>
      <c r="F30" s="18"/>
      <c r="G30" s="18">
        <v>26500</v>
      </c>
      <c r="H30" s="18"/>
      <c r="I30" s="18">
        <v>31355</v>
      </c>
      <c r="J30" s="18"/>
      <c r="K30" s="18">
        <v>0</v>
      </c>
      <c r="L30" s="18"/>
      <c r="M30" s="18">
        <f t="shared" si="2"/>
        <v>31355</v>
      </c>
      <c r="N30" s="18"/>
      <c r="O30" s="18">
        <f t="shared" si="3"/>
        <v>4855</v>
      </c>
    </row>
    <row r="31" spans="1:15" hidden="1">
      <c r="A31" s="1" t="s">
        <v>182</v>
      </c>
      <c r="C31" s="18"/>
      <c r="D31" s="18"/>
      <c r="E31" s="18">
        <v>0</v>
      </c>
      <c r="F31" s="18"/>
      <c r="G31" s="18"/>
      <c r="H31" s="18"/>
      <c r="I31" s="18"/>
      <c r="J31" s="18"/>
      <c r="K31" s="18">
        <v>0</v>
      </c>
      <c r="L31" s="18"/>
      <c r="M31" s="18">
        <f t="shared" si="2"/>
        <v>0</v>
      </c>
      <c r="N31" s="18"/>
      <c r="O31" s="18">
        <f t="shared" si="3"/>
        <v>0</v>
      </c>
    </row>
    <row r="32" spans="1:15">
      <c r="A32" s="1" t="s">
        <v>183</v>
      </c>
      <c r="C32" s="18">
        <v>9135</v>
      </c>
      <c r="D32" s="18"/>
      <c r="E32" s="18">
        <v>11500</v>
      </c>
      <c r="F32" s="18"/>
      <c r="G32" s="18">
        <v>11500</v>
      </c>
      <c r="H32" s="18"/>
      <c r="I32" s="18">
        <v>11500</v>
      </c>
      <c r="J32" s="18"/>
      <c r="K32" s="18">
        <v>0</v>
      </c>
      <c r="L32" s="18"/>
      <c r="M32" s="18">
        <f t="shared" si="2"/>
        <v>11500</v>
      </c>
      <c r="N32" s="18"/>
      <c r="O32" s="18">
        <f t="shared" si="3"/>
        <v>0</v>
      </c>
    </row>
    <row r="33" spans="1:15">
      <c r="A33" s="27" t="s">
        <v>184</v>
      </c>
      <c r="B33" s="27"/>
      <c r="C33" s="18">
        <v>288240</v>
      </c>
      <c r="D33" s="18"/>
      <c r="E33" s="18">
        <v>276065</v>
      </c>
      <c r="F33" s="18"/>
      <c r="G33" s="18">
        <v>526065</v>
      </c>
      <c r="H33" s="18"/>
      <c r="I33" s="18">
        <v>330315</v>
      </c>
      <c r="J33" s="18"/>
      <c r="K33" s="18">
        <v>-75000</v>
      </c>
      <c r="L33" s="18"/>
      <c r="M33" s="18">
        <f t="shared" si="2"/>
        <v>255315</v>
      </c>
      <c r="N33" s="18"/>
      <c r="O33" s="18">
        <f t="shared" si="3"/>
        <v>-195750</v>
      </c>
    </row>
    <row r="34" spans="1:15">
      <c r="A34" s="1" t="s">
        <v>185</v>
      </c>
      <c r="C34" s="18">
        <v>259247</v>
      </c>
      <c r="D34" s="18"/>
      <c r="E34" s="18">
        <v>271367</v>
      </c>
      <c r="F34" s="18"/>
      <c r="G34" s="18">
        <v>313217</v>
      </c>
      <c r="H34" s="18"/>
      <c r="I34" s="18">
        <v>91913</v>
      </c>
      <c r="J34" s="18"/>
      <c r="K34" s="18">
        <v>0</v>
      </c>
      <c r="L34" s="18"/>
      <c r="M34" s="18">
        <f t="shared" si="2"/>
        <v>91913</v>
      </c>
      <c r="N34" s="18"/>
      <c r="O34" s="18">
        <f t="shared" si="3"/>
        <v>-221304</v>
      </c>
    </row>
    <row r="35" spans="1:15">
      <c r="A35" s="27" t="s">
        <v>186</v>
      </c>
      <c r="B35" s="27"/>
      <c r="C35" s="18">
        <v>119278</v>
      </c>
      <c r="D35" s="18"/>
      <c r="E35" s="18">
        <v>120000</v>
      </c>
      <c r="F35" s="18"/>
      <c r="G35" s="18">
        <v>120000</v>
      </c>
      <c r="H35" s="18"/>
      <c r="I35" s="18">
        <v>130000</v>
      </c>
      <c r="J35" s="18"/>
      <c r="K35" s="18">
        <v>-30000</v>
      </c>
      <c r="L35" s="18"/>
      <c r="M35" s="18">
        <f t="shared" si="2"/>
        <v>100000</v>
      </c>
      <c r="N35" s="18"/>
      <c r="O35" s="18">
        <f t="shared" si="3"/>
        <v>10000</v>
      </c>
    </row>
    <row r="36" spans="1:15">
      <c r="A36" s="27" t="s">
        <v>187</v>
      </c>
      <c r="B36" s="27"/>
      <c r="C36" s="18">
        <v>226210</v>
      </c>
      <c r="D36" s="18"/>
      <c r="E36" s="18">
        <v>357816</v>
      </c>
      <c r="F36" s="18"/>
      <c r="G36" s="18">
        <v>217355</v>
      </c>
      <c r="H36" s="18"/>
      <c r="I36" s="18">
        <v>260825</v>
      </c>
      <c r="J36" s="18"/>
      <c r="K36" s="18">
        <v>0</v>
      </c>
      <c r="L36" s="18"/>
      <c r="M36" s="18">
        <f t="shared" si="2"/>
        <v>260825</v>
      </c>
      <c r="N36" s="18"/>
      <c r="O36" s="18">
        <f t="shared" si="3"/>
        <v>43470</v>
      </c>
    </row>
    <row r="37" spans="1:15">
      <c r="A37" s="1" t="s">
        <v>256</v>
      </c>
      <c r="C37" s="18">
        <v>4712</v>
      </c>
      <c r="D37" s="18"/>
      <c r="E37" s="18">
        <v>7308</v>
      </c>
      <c r="F37" s="18"/>
      <c r="G37" s="18">
        <v>6340</v>
      </c>
      <c r="H37" s="18"/>
      <c r="I37" s="18">
        <v>7605</v>
      </c>
      <c r="J37" s="18"/>
      <c r="K37" s="18">
        <v>0</v>
      </c>
      <c r="L37" s="18"/>
      <c r="M37" s="18">
        <f t="shared" si="2"/>
        <v>7605</v>
      </c>
      <c r="N37" s="18"/>
      <c r="O37" s="18">
        <f t="shared" si="3"/>
        <v>1265</v>
      </c>
    </row>
    <row r="38" spans="1:15">
      <c r="A38" s="1" t="s">
        <v>188</v>
      </c>
      <c r="C38" s="18">
        <v>4874</v>
      </c>
      <c r="D38" s="18"/>
      <c r="E38" s="18">
        <v>6051</v>
      </c>
      <c r="F38" s="18"/>
      <c r="G38" s="18">
        <v>5290</v>
      </c>
      <c r="H38" s="18"/>
      <c r="I38" s="18">
        <v>6350</v>
      </c>
      <c r="J38" s="18"/>
      <c r="K38" s="18">
        <v>0</v>
      </c>
      <c r="L38" s="18"/>
      <c r="M38" s="18">
        <f t="shared" si="2"/>
        <v>6350</v>
      </c>
      <c r="N38" s="18"/>
      <c r="O38" s="18">
        <f t="shared" si="3"/>
        <v>1060</v>
      </c>
    </row>
    <row r="39" spans="1:15">
      <c r="A39" s="1" t="s">
        <v>189</v>
      </c>
      <c r="C39" s="18">
        <v>24865</v>
      </c>
      <c r="D39" s="18"/>
      <c r="E39" s="18">
        <v>36859</v>
      </c>
      <c r="F39" s="18"/>
      <c r="G39" s="18">
        <v>21690</v>
      </c>
      <c r="H39" s="18"/>
      <c r="I39" s="18">
        <v>26030</v>
      </c>
      <c r="J39" s="18"/>
      <c r="K39" s="18">
        <v>0</v>
      </c>
      <c r="L39" s="18"/>
      <c r="M39" s="18">
        <f t="shared" si="2"/>
        <v>26030</v>
      </c>
      <c r="N39" s="18"/>
      <c r="O39" s="18">
        <f t="shared" si="3"/>
        <v>4340</v>
      </c>
    </row>
    <row r="40" spans="1:15" s="16" customFormat="1">
      <c r="A40" s="16" t="s">
        <v>16</v>
      </c>
      <c r="C40" s="21">
        <f>SUM(C27:C39)</f>
        <v>1295641</v>
      </c>
      <c r="D40" s="17"/>
      <c r="E40" s="21">
        <f>SUM(E27:E39)</f>
        <v>1709041</v>
      </c>
      <c r="F40" s="17"/>
      <c r="G40" s="21">
        <f>SUM(G27:G39)</f>
        <v>1844907</v>
      </c>
      <c r="H40" s="17"/>
      <c r="I40" s="21">
        <f>SUM(I27:I39)</f>
        <v>1584451</v>
      </c>
      <c r="J40" s="20"/>
      <c r="K40" s="21">
        <f>SUM(K27:K39)</f>
        <v>-205000</v>
      </c>
      <c r="L40" s="20"/>
      <c r="M40" s="21">
        <f>SUM(M27:M39)</f>
        <v>1379451</v>
      </c>
      <c r="N40" s="17"/>
      <c r="O40" s="21">
        <f>SUM(O27:O39)</f>
        <v>-260456</v>
      </c>
    </row>
    <row r="41" spans="1:15"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spans="1:15">
      <c r="A42" s="16" t="s">
        <v>19</v>
      </c>
      <c r="B42" s="16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  <row r="43" spans="1:15">
      <c r="A43" s="27" t="s">
        <v>234</v>
      </c>
      <c r="B43" s="27"/>
      <c r="C43" s="18">
        <v>13736</v>
      </c>
      <c r="D43" s="18"/>
      <c r="E43" s="18">
        <v>62100</v>
      </c>
      <c r="F43" s="18"/>
      <c r="G43" s="18">
        <v>20000</v>
      </c>
      <c r="H43" s="18"/>
      <c r="I43" s="18">
        <v>62100</v>
      </c>
      <c r="J43" s="18"/>
      <c r="K43" s="18">
        <v>-40000</v>
      </c>
      <c r="L43" s="18"/>
      <c r="M43" s="18">
        <f t="shared" ref="M43:M55" si="4">I43+K43</f>
        <v>22100</v>
      </c>
      <c r="N43" s="18"/>
      <c r="O43" s="18">
        <f t="shared" ref="O43:O50" si="5">I43-G43</f>
        <v>42100</v>
      </c>
    </row>
    <row r="44" spans="1:15">
      <c r="A44" s="1" t="s">
        <v>190</v>
      </c>
      <c r="C44" s="18">
        <v>8958</v>
      </c>
      <c r="D44" s="18"/>
      <c r="E44" s="18">
        <v>13800</v>
      </c>
      <c r="F44" s="18"/>
      <c r="G44" s="18">
        <v>13800</v>
      </c>
      <c r="H44" s="18"/>
      <c r="I44" s="18">
        <v>13800</v>
      </c>
      <c r="J44" s="18"/>
      <c r="K44" s="18">
        <v>0</v>
      </c>
      <c r="L44" s="18"/>
      <c r="M44" s="18">
        <f t="shared" si="4"/>
        <v>13800</v>
      </c>
      <c r="N44" s="18"/>
      <c r="O44" s="18">
        <f t="shared" si="5"/>
        <v>0</v>
      </c>
    </row>
    <row r="45" spans="1:15">
      <c r="A45" s="1" t="s">
        <v>191</v>
      </c>
      <c r="C45" s="18">
        <v>420</v>
      </c>
      <c r="D45" s="18"/>
      <c r="E45" s="18">
        <v>1000</v>
      </c>
      <c r="F45" s="18"/>
      <c r="G45" s="18">
        <v>1000</v>
      </c>
      <c r="H45" s="18"/>
      <c r="I45" s="18">
        <v>1000</v>
      </c>
      <c r="J45" s="18"/>
      <c r="K45" s="18">
        <v>0</v>
      </c>
      <c r="L45" s="18"/>
      <c r="M45" s="18">
        <f t="shared" si="4"/>
        <v>1000</v>
      </c>
      <c r="N45" s="18"/>
      <c r="O45" s="18">
        <f t="shared" si="5"/>
        <v>0</v>
      </c>
    </row>
    <row r="46" spans="1:15">
      <c r="A46" s="1" t="s">
        <v>192</v>
      </c>
      <c r="C46" s="18">
        <v>5863</v>
      </c>
      <c r="D46" s="18"/>
      <c r="E46" s="18">
        <v>9200</v>
      </c>
      <c r="F46" s="18"/>
      <c r="G46" s="18">
        <v>9200</v>
      </c>
      <c r="H46" s="18"/>
      <c r="I46" s="18">
        <v>9200</v>
      </c>
      <c r="J46" s="18"/>
      <c r="K46" s="18">
        <v>0</v>
      </c>
      <c r="L46" s="18"/>
      <c r="M46" s="18">
        <f t="shared" si="4"/>
        <v>9200</v>
      </c>
      <c r="N46" s="18"/>
      <c r="O46" s="18">
        <f t="shared" si="5"/>
        <v>0</v>
      </c>
    </row>
    <row r="47" spans="1:15">
      <c r="A47" s="27" t="s">
        <v>193</v>
      </c>
      <c r="B47" s="27"/>
      <c r="C47" s="18">
        <v>13750</v>
      </c>
      <c r="D47" s="18"/>
      <c r="E47" s="18">
        <v>22000</v>
      </c>
      <c r="F47" s="18"/>
      <c r="G47" s="18">
        <v>22000</v>
      </c>
      <c r="H47" s="18"/>
      <c r="I47" s="18">
        <v>22000</v>
      </c>
      <c r="J47" s="18"/>
      <c r="K47" s="18">
        <v>0</v>
      </c>
      <c r="L47" s="18"/>
      <c r="M47" s="18">
        <f t="shared" si="4"/>
        <v>22000</v>
      </c>
      <c r="N47" s="18"/>
      <c r="O47" s="18">
        <f t="shared" si="5"/>
        <v>0</v>
      </c>
    </row>
    <row r="48" spans="1:15">
      <c r="A48" s="1" t="s">
        <v>194</v>
      </c>
      <c r="C48" s="18">
        <v>12569</v>
      </c>
      <c r="D48" s="18"/>
      <c r="E48" s="18">
        <v>17545</v>
      </c>
      <c r="F48" s="18"/>
      <c r="G48" s="18">
        <v>17545</v>
      </c>
      <c r="H48" s="18"/>
      <c r="I48" s="18">
        <v>17545</v>
      </c>
      <c r="J48" s="18"/>
      <c r="K48" s="18">
        <v>0</v>
      </c>
      <c r="L48" s="18"/>
      <c r="M48" s="18">
        <f t="shared" si="4"/>
        <v>17545</v>
      </c>
      <c r="N48" s="18"/>
      <c r="O48" s="18">
        <f t="shared" si="5"/>
        <v>0</v>
      </c>
    </row>
    <row r="49" spans="1:15">
      <c r="A49" s="27" t="s">
        <v>200</v>
      </c>
      <c r="B49" s="27"/>
      <c r="C49" s="18">
        <v>45380</v>
      </c>
      <c r="D49" s="18"/>
      <c r="E49" s="18">
        <v>51000</v>
      </c>
      <c r="F49" s="18"/>
      <c r="G49" s="18">
        <v>51000</v>
      </c>
      <c r="H49" s="18"/>
      <c r="I49" s="18">
        <v>51000</v>
      </c>
      <c r="J49" s="18"/>
      <c r="K49" s="18">
        <v>0</v>
      </c>
      <c r="L49" s="18"/>
      <c r="M49" s="18">
        <f t="shared" si="4"/>
        <v>51000</v>
      </c>
      <c r="N49" s="18"/>
      <c r="O49" s="18">
        <f t="shared" si="5"/>
        <v>0</v>
      </c>
    </row>
    <row r="50" spans="1:15">
      <c r="A50" s="1" t="s">
        <v>195</v>
      </c>
      <c r="C50" s="18">
        <v>0</v>
      </c>
      <c r="D50" s="18"/>
      <c r="E50" s="18">
        <v>1500</v>
      </c>
      <c r="F50" s="18"/>
      <c r="G50" s="18">
        <v>1500</v>
      </c>
      <c r="H50" s="18"/>
      <c r="I50" s="18">
        <v>1500</v>
      </c>
      <c r="J50" s="18"/>
      <c r="K50" s="18">
        <v>0</v>
      </c>
      <c r="L50" s="18"/>
      <c r="M50" s="18">
        <f t="shared" si="4"/>
        <v>1500</v>
      </c>
      <c r="N50" s="18"/>
      <c r="O50" s="18">
        <f t="shared" si="5"/>
        <v>0</v>
      </c>
    </row>
    <row r="51" spans="1:15">
      <c r="A51" s="27" t="s">
        <v>196</v>
      </c>
      <c r="B51" s="27"/>
      <c r="C51" s="18">
        <v>30854</v>
      </c>
      <c r="D51" s="18"/>
      <c r="E51" s="18">
        <v>26000</v>
      </c>
      <c r="F51" s="18"/>
      <c r="G51" s="18">
        <v>26000</v>
      </c>
      <c r="H51" s="18"/>
      <c r="I51" s="18">
        <v>26000</v>
      </c>
      <c r="J51" s="18"/>
      <c r="K51" s="18">
        <v>0</v>
      </c>
      <c r="L51" s="18"/>
      <c r="M51" s="18">
        <f t="shared" si="4"/>
        <v>26000</v>
      </c>
      <c r="N51" s="18"/>
      <c r="O51" s="18">
        <f>I51-G51</f>
        <v>0</v>
      </c>
    </row>
    <row r="52" spans="1:15">
      <c r="A52" s="1" t="s">
        <v>197</v>
      </c>
      <c r="C52" s="18">
        <v>1097</v>
      </c>
      <c r="D52" s="18"/>
      <c r="E52" s="18">
        <v>3000</v>
      </c>
      <c r="F52" s="18"/>
      <c r="G52" s="18">
        <v>3000</v>
      </c>
      <c r="H52" s="18"/>
      <c r="I52" s="18">
        <v>25000</v>
      </c>
      <c r="J52" s="18"/>
      <c r="K52" s="18">
        <v>0</v>
      </c>
      <c r="L52" s="18"/>
      <c r="M52" s="18">
        <f t="shared" si="4"/>
        <v>25000</v>
      </c>
      <c r="N52" s="18"/>
      <c r="O52" s="18">
        <f>I52-G52</f>
        <v>22000</v>
      </c>
    </row>
    <row r="53" spans="1:15">
      <c r="A53" s="28" t="s">
        <v>198</v>
      </c>
      <c r="B53" s="28"/>
      <c r="C53" s="18">
        <v>64799</v>
      </c>
      <c r="D53" s="18"/>
      <c r="E53" s="18">
        <v>50000</v>
      </c>
      <c r="F53" s="18"/>
      <c r="G53" s="18">
        <v>50000</v>
      </c>
      <c r="H53" s="18"/>
      <c r="I53" s="18">
        <v>50000</v>
      </c>
      <c r="J53" s="18"/>
      <c r="K53" s="18">
        <v>0</v>
      </c>
      <c r="L53" s="18"/>
      <c r="M53" s="18">
        <f t="shared" si="4"/>
        <v>50000</v>
      </c>
      <c r="N53" s="18"/>
      <c r="O53" s="18">
        <f>I53-G53</f>
        <v>0</v>
      </c>
    </row>
    <row r="54" spans="1:15">
      <c r="A54" s="1" t="s">
        <v>199</v>
      </c>
      <c r="C54" s="18">
        <v>397009</v>
      </c>
      <c r="D54" s="18"/>
      <c r="E54" s="18">
        <v>407643</v>
      </c>
      <c r="F54" s="18"/>
      <c r="G54" s="18">
        <v>407643</v>
      </c>
      <c r="H54" s="18"/>
      <c r="I54" s="18">
        <v>428221</v>
      </c>
      <c r="J54" s="18"/>
      <c r="K54" s="18">
        <v>0</v>
      </c>
      <c r="L54" s="18"/>
      <c r="M54" s="18">
        <f t="shared" si="4"/>
        <v>428221</v>
      </c>
      <c r="N54" s="18"/>
      <c r="O54" s="18">
        <f>I54-G54</f>
        <v>20578</v>
      </c>
    </row>
    <row r="55" spans="1:15">
      <c r="A55" s="1" t="s">
        <v>235</v>
      </c>
      <c r="C55" s="18">
        <v>47104</v>
      </c>
      <c r="D55" s="18"/>
      <c r="E55" s="18">
        <v>55000</v>
      </c>
      <c r="F55" s="18"/>
      <c r="G55" s="18">
        <v>55000</v>
      </c>
      <c r="H55" s="18"/>
      <c r="I55" s="18">
        <v>57000</v>
      </c>
      <c r="J55" s="18"/>
      <c r="K55" s="18">
        <v>0</v>
      </c>
      <c r="L55" s="18"/>
      <c r="M55" s="18">
        <f t="shared" si="4"/>
        <v>57000</v>
      </c>
      <c r="N55" s="18"/>
      <c r="O55" s="18">
        <f>I55-G55</f>
        <v>2000</v>
      </c>
    </row>
    <row r="56" spans="1:15" s="16" customFormat="1">
      <c r="A56" s="16" t="s">
        <v>20</v>
      </c>
      <c r="C56" s="21">
        <f>SUM(C43:C55)</f>
        <v>641539</v>
      </c>
      <c r="D56" s="17"/>
      <c r="E56" s="21">
        <f>SUM(E43:E55)</f>
        <v>719788</v>
      </c>
      <c r="F56" s="17"/>
      <c r="G56" s="21">
        <f>SUM(G43:G55)</f>
        <v>677688</v>
      </c>
      <c r="H56" s="17"/>
      <c r="I56" s="21">
        <f>SUM(I43:I55)</f>
        <v>764366</v>
      </c>
      <c r="J56" s="20"/>
      <c r="K56" s="21">
        <f>SUM(K43:K55)</f>
        <v>-40000</v>
      </c>
      <c r="L56" s="20"/>
      <c r="M56" s="21">
        <f>SUM(M43:M55)</f>
        <v>724366</v>
      </c>
      <c r="N56" s="17"/>
      <c r="O56" s="21">
        <f>SUM(O43:O55)</f>
        <v>86678</v>
      </c>
    </row>
    <row r="57" spans="1:15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pans="1:15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</row>
    <row r="59" spans="1:15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32" t="s">
        <v>17</v>
      </c>
    </row>
    <row r="60" spans="1:15">
      <c r="A60" s="16" t="s">
        <v>18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</row>
    <row r="61" spans="1:15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</row>
    <row r="62" spans="1:15">
      <c r="A62" s="16" t="s">
        <v>21</v>
      </c>
      <c r="B62" s="16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</row>
    <row r="63" spans="1:15">
      <c r="A63" s="1" t="s">
        <v>219</v>
      </c>
      <c r="C63" s="18">
        <v>14175</v>
      </c>
      <c r="D63" s="18"/>
      <c r="E63" s="18">
        <v>22000</v>
      </c>
      <c r="F63" s="18"/>
      <c r="G63" s="18">
        <v>22000</v>
      </c>
      <c r="H63" s="18"/>
      <c r="I63" s="18">
        <v>32000</v>
      </c>
      <c r="J63" s="18"/>
      <c r="K63" s="18">
        <v>0</v>
      </c>
      <c r="L63" s="18"/>
      <c r="M63" s="18">
        <f t="shared" ref="M63:M68" si="6">I63+K63</f>
        <v>32000</v>
      </c>
      <c r="N63" s="18"/>
      <c r="O63" s="18">
        <f t="shared" ref="O63:O68" si="7">I63-G63</f>
        <v>10000</v>
      </c>
    </row>
    <row r="64" spans="1:15" hidden="1">
      <c r="A64" s="1" t="s">
        <v>201</v>
      </c>
      <c r="C64" s="18"/>
      <c r="D64" s="18"/>
      <c r="E64" s="18">
        <v>0</v>
      </c>
      <c r="F64" s="18"/>
      <c r="G64" s="18"/>
      <c r="H64" s="18"/>
      <c r="I64" s="18"/>
      <c r="J64" s="18"/>
      <c r="K64" s="18">
        <v>0</v>
      </c>
      <c r="L64" s="18"/>
      <c r="M64" s="18">
        <f t="shared" si="6"/>
        <v>0</v>
      </c>
      <c r="N64" s="18"/>
      <c r="O64" s="18">
        <f t="shared" si="7"/>
        <v>0</v>
      </c>
    </row>
    <row r="65" spans="1:15">
      <c r="A65" s="1" t="s">
        <v>202</v>
      </c>
      <c r="C65" s="18">
        <v>2215</v>
      </c>
      <c r="D65" s="18"/>
      <c r="E65" s="18">
        <v>2384</v>
      </c>
      <c r="F65" s="18"/>
      <c r="G65" s="18">
        <v>2384</v>
      </c>
      <c r="H65" s="18"/>
      <c r="I65" s="18">
        <v>4884</v>
      </c>
      <c r="J65" s="18"/>
      <c r="K65" s="18">
        <v>0</v>
      </c>
      <c r="L65" s="18"/>
      <c r="M65" s="18">
        <f t="shared" si="6"/>
        <v>4884</v>
      </c>
      <c r="N65" s="18"/>
      <c r="O65" s="18">
        <f t="shared" si="7"/>
        <v>2500</v>
      </c>
    </row>
    <row r="66" spans="1:15" hidden="1">
      <c r="A66" s="1" t="s">
        <v>271</v>
      </c>
      <c r="C66" s="18">
        <v>0</v>
      </c>
      <c r="D66" s="18"/>
      <c r="E66" s="18">
        <v>0</v>
      </c>
      <c r="F66" s="18"/>
      <c r="G66" s="18">
        <v>0</v>
      </c>
      <c r="H66" s="18"/>
      <c r="I66" s="18">
        <v>0</v>
      </c>
      <c r="J66" s="18"/>
      <c r="K66" s="18">
        <v>0</v>
      </c>
      <c r="L66" s="18"/>
      <c r="M66" s="18">
        <f t="shared" si="6"/>
        <v>0</v>
      </c>
      <c r="N66" s="18"/>
      <c r="O66" s="18">
        <f t="shared" si="7"/>
        <v>0</v>
      </c>
    </row>
    <row r="67" spans="1:15">
      <c r="A67" s="1" t="s">
        <v>203</v>
      </c>
      <c r="C67" s="18">
        <v>408152</v>
      </c>
      <c r="D67" s="18"/>
      <c r="E67" s="18">
        <v>475000</v>
      </c>
      <c r="F67" s="18"/>
      <c r="G67" s="18">
        <v>475000</v>
      </c>
      <c r="H67" s="18"/>
      <c r="I67" s="18">
        <v>825000</v>
      </c>
      <c r="J67" s="18"/>
      <c r="K67" s="18">
        <v>0</v>
      </c>
      <c r="L67" s="18"/>
      <c r="M67" s="18">
        <f t="shared" si="6"/>
        <v>825000</v>
      </c>
      <c r="N67" s="18"/>
      <c r="O67" s="18">
        <f t="shared" si="7"/>
        <v>350000</v>
      </c>
    </row>
    <row r="68" spans="1:15">
      <c r="A68" s="1" t="s">
        <v>177</v>
      </c>
      <c r="C68" s="18">
        <v>0</v>
      </c>
      <c r="D68" s="18"/>
      <c r="E68" s="18">
        <v>5000</v>
      </c>
      <c r="F68" s="18"/>
      <c r="G68" s="18">
        <v>5000</v>
      </c>
      <c r="H68" s="18"/>
      <c r="I68" s="18">
        <v>5000</v>
      </c>
      <c r="J68" s="18"/>
      <c r="K68" s="18">
        <v>0</v>
      </c>
      <c r="L68" s="18"/>
      <c r="M68" s="18">
        <f t="shared" si="6"/>
        <v>5000</v>
      </c>
      <c r="N68" s="18"/>
      <c r="O68" s="18">
        <f t="shared" si="7"/>
        <v>0</v>
      </c>
    </row>
    <row r="69" spans="1:15" s="16" customFormat="1">
      <c r="A69" s="16" t="s">
        <v>22</v>
      </c>
      <c r="C69" s="21">
        <f>SUM(C63:C68)</f>
        <v>424542</v>
      </c>
      <c r="D69" s="17"/>
      <c r="E69" s="21">
        <f>SUM(E63:E68)</f>
        <v>504384</v>
      </c>
      <c r="F69" s="17"/>
      <c r="G69" s="21">
        <f>SUM(G63:G68)</f>
        <v>504384</v>
      </c>
      <c r="H69" s="17"/>
      <c r="I69" s="21">
        <f>SUM(I63:I68)</f>
        <v>866884</v>
      </c>
      <c r="J69" s="20"/>
      <c r="K69" s="21">
        <f>SUM(K63:K68)</f>
        <v>0</v>
      </c>
      <c r="L69" s="20"/>
      <c r="M69" s="21">
        <f>SUM(M63:M68)</f>
        <v>866884</v>
      </c>
      <c r="N69" s="17"/>
      <c r="O69" s="21">
        <f>SUM(O63:O68)</f>
        <v>362500</v>
      </c>
    </row>
    <row r="70" spans="1:15" ht="12" customHeight="1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</row>
    <row r="71" spans="1:15" ht="12" customHeight="1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</row>
    <row r="72" spans="1:15" s="16" customFormat="1" ht="16.2" thickBot="1">
      <c r="A72" s="16" t="s">
        <v>10</v>
      </c>
      <c r="C72" s="29">
        <f>SUM(C24+C40+C56+C69)</f>
        <v>4010789</v>
      </c>
      <c r="D72" s="17"/>
      <c r="E72" s="29">
        <f>SUM(E24+E40+E56+E69)</f>
        <v>4721713</v>
      </c>
      <c r="F72" s="17"/>
      <c r="G72" s="29">
        <f>SUM(G24+G40+G56+G69)</f>
        <v>4826679</v>
      </c>
      <c r="H72" s="17"/>
      <c r="I72" s="29">
        <f>SUM(I24+I40+I56+I69)</f>
        <v>5117201</v>
      </c>
      <c r="J72" s="20"/>
      <c r="K72" s="29">
        <f>SUM(K24+K40+K56+K69)</f>
        <v>-245000</v>
      </c>
      <c r="L72" s="20"/>
      <c r="M72" s="29">
        <f>SUM(M24+M40+M56+M69)</f>
        <v>4872201</v>
      </c>
      <c r="N72" s="17"/>
      <c r="O72" s="29">
        <f>SUM(O24+O40+O56+O69)</f>
        <v>290522</v>
      </c>
    </row>
    <row r="73" spans="1:15" ht="16.2" thickTop="1"/>
  </sheetData>
  <phoneticPr fontId="9" type="noConversion"/>
  <printOptions horizontalCentered="1"/>
  <pageMargins left="0.75" right="0.75" top="0.75" bottom="0.75" header="0.5" footer="0.5"/>
  <pageSetup scale="74" orientation="portrait" r:id="rId1"/>
  <headerFooter alignWithMargins="0">
    <oddFooter>&amp;L&amp;"Times New Roman,Regular"&amp;7St. Charles Parish 2011 Budget&amp;C&amp;"Times New Roman,Regular"&amp;12&amp;P</oddFooter>
  </headerFooter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ent</vt:lpstr>
      <vt:lpstr>430</vt:lpstr>
      <vt:lpstr>430a</vt:lpstr>
      <vt:lpstr>430b</vt:lpstr>
      <vt:lpstr>430c</vt:lpstr>
      <vt:lpstr>430d</vt:lpstr>
      <vt:lpstr>430e</vt:lpstr>
      <vt:lpstr>'430a'!Print_Titles</vt:lpstr>
      <vt:lpstr>'430d'!Print_Titles</vt:lpstr>
      <vt:lpstr>'430e'!Print_Titles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Carey Rochelle</dc:creator>
  <cp:lastModifiedBy>Grant Dussom</cp:lastModifiedBy>
  <cp:lastPrinted>2011-07-29T19:52:00Z</cp:lastPrinted>
  <dcterms:created xsi:type="dcterms:W3CDTF">2007-10-16T19:27:51Z</dcterms:created>
  <dcterms:modified xsi:type="dcterms:W3CDTF">2011-08-01T16:45:54Z</dcterms:modified>
</cp:coreProperties>
</file>