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2120" windowHeight="8580" activeTab="1"/>
  </bookViews>
  <sheets>
    <sheet name="Exhibit A" sheetId="1" r:id="rId1"/>
    <sheet name="Exhibit B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C23" i="1"/>
  <c r="C63"/>
  <c r="C40" i="2" l="1"/>
  <c r="E37"/>
  <c r="C34" i="1"/>
  <c r="G57" i="2"/>
  <c r="G56"/>
  <c r="I23" s="1"/>
  <c r="G55"/>
  <c r="I22" s="1"/>
  <c r="C22"/>
  <c r="C23"/>
  <c r="C24"/>
  <c r="C25"/>
  <c r="C26"/>
  <c r="C16" i="1"/>
  <c r="E13"/>
  <c r="E15" s="1"/>
  <c r="C13"/>
  <c r="C15" s="1"/>
  <c r="I57" i="2"/>
  <c r="I56"/>
  <c r="I55"/>
  <c r="I41"/>
  <c r="G30"/>
  <c r="C55"/>
  <c r="G22" s="1"/>
  <c r="C56"/>
  <c r="G23" s="1"/>
  <c r="C57"/>
  <c r="G24" s="1"/>
  <c r="I24"/>
  <c r="E25"/>
  <c r="E22"/>
  <c r="E23"/>
  <c r="E24"/>
  <c r="C41"/>
  <c r="C50"/>
  <c r="E55"/>
  <c r="E56"/>
  <c r="E57"/>
  <c r="E33" i="1"/>
  <c r="E35"/>
  <c r="E20"/>
  <c r="E27" i="2" l="1"/>
  <c r="C27"/>
  <c r="E23" i="1"/>
  <c r="G40" i="2"/>
  <c r="G36" i="1"/>
  <c r="C31"/>
  <c r="C36"/>
  <c r="E37"/>
  <c r="C37"/>
  <c r="G38" i="2"/>
  <c r="E35"/>
  <c r="E40"/>
  <c r="E39"/>
  <c r="C39"/>
  <c r="I40"/>
  <c r="I37"/>
  <c r="I36"/>
  <c r="C36"/>
  <c r="G35"/>
  <c r="C37"/>
  <c r="G41"/>
  <c r="K41" s="1"/>
  <c r="E38"/>
  <c r="E41"/>
  <c r="I39"/>
  <c r="I35"/>
  <c r="I38"/>
  <c r="I30"/>
  <c r="K30" s="1"/>
  <c r="C35"/>
  <c r="C38"/>
  <c r="G39"/>
  <c r="G37"/>
  <c r="G36"/>
  <c r="G37" i="1"/>
  <c r="E24"/>
  <c r="I37"/>
  <c r="G20"/>
  <c r="E32"/>
  <c r="E36"/>
  <c r="E34"/>
  <c r="C35"/>
  <c r="G32"/>
  <c r="C33"/>
  <c r="E31"/>
  <c r="G31"/>
  <c r="C20"/>
  <c r="C24" s="1"/>
  <c r="K39" i="2" l="1"/>
  <c r="K38"/>
  <c r="K40"/>
  <c r="K37" i="1"/>
  <c r="G33"/>
  <c r="G35"/>
  <c r="E30" i="2"/>
  <c r="I44"/>
  <c r="K35"/>
  <c r="C30"/>
  <c r="E36"/>
  <c r="E44" s="1"/>
  <c r="G44"/>
  <c r="G48" s="1"/>
  <c r="G51" s="1"/>
  <c r="K36"/>
  <c r="K37"/>
  <c r="C44"/>
  <c r="C32" i="1"/>
  <c r="G34"/>
  <c r="I34"/>
  <c r="I36"/>
  <c r="K36" s="1"/>
  <c r="I35"/>
  <c r="C30"/>
  <c r="I32"/>
  <c r="K32" s="1"/>
  <c r="I31"/>
  <c r="K31" s="1"/>
  <c r="I33"/>
  <c r="K33" l="1"/>
  <c r="C40"/>
  <c r="C45" s="1"/>
  <c r="K35"/>
  <c r="K34"/>
  <c r="E58" i="2"/>
  <c r="E59" s="1"/>
  <c r="C48"/>
  <c r="C51" s="1"/>
  <c r="C61"/>
  <c r="I48"/>
  <c r="I51" s="1"/>
  <c r="K44"/>
  <c r="E61"/>
  <c r="E48"/>
  <c r="E51" s="1"/>
  <c r="G30" i="1"/>
  <c r="G40" s="1"/>
  <c r="G45" s="1"/>
  <c r="C49" l="1"/>
  <c r="G13" s="1"/>
  <c r="G23" s="1"/>
  <c r="G49" s="1"/>
  <c r="I13" s="1"/>
  <c r="I15" s="1"/>
  <c r="C58" i="2"/>
  <c r="E30" i="1"/>
  <c r="E40" s="1"/>
  <c r="G15" l="1"/>
  <c r="K13"/>
  <c r="K15" s="1"/>
  <c r="C59" i="2"/>
  <c r="G25"/>
  <c r="G27" s="1"/>
  <c r="G61" s="1"/>
  <c r="E45" i="1"/>
  <c r="E49"/>
  <c r="I30"/>
  <c r="G58" i="2" l="1"/>
  <c r="I40" i="1"/>
  <c r="K30"/>
  <c r="I25" i="2" l="1"/>
  <c r="I27" s="1"/>
  <c r="I61" s="1"/>
  <c r="I58" s="1"/>
  <c r="I59" s="1"/>
  <c r="G59"/>
  <c r="K40" i="1"/>
  <c r="I20" l="1"/>
  <c r="I45" l="1"/>
  <c r="K45" s="1"/>
  <c r="K20"/>
  <c r="K23" s="1"/>
  <c r="I23"/>
  <c r="I49" s="1"/>
  <c r="K49" s="1"/>
</calcChain>
</file>

<file path=xl/comments1.xml><?xml version="1.0" encoding="utf-8"?>
<comments xmlns="http://schemas.openxmlformats.org/spreadsheetml/2006/main">
  <authors>
    <author>stacy</author>
  </authors>
  <commentList>
    <comment ref="C16" authorId="0">
      <text>
        <r>
          <rPr>
            <b/>
            <sz val="10"/>
            <color indexed="10"/>
            <rFont val="Tahoma"/>
            <family val="2"/>
          </rPr>
          <t>stacy:</t>
        </r>
        <r>
          <rPr>
            <sz val="10"/>
            <color indexed="10"/>
            <rFont val="Tahoma"/>
            <family val="2"/>
          </rPr>
          <t xml:space="preserve">
Beginning Fund Balance (Exh A-5) </t>
        </r>
        <r>
          <rPr>
            <b/>
            <sz val="10"/>
            <color indexed="10"/>
            <rFont val="Tahoma"/>
            <family val="2"/>
          </rPr>
          <t>MINUS  CRIMINAL COURT FUND</t>
        </r>
        <r>
          <rPr>
            <sz val="10"/>
            <color indexed="10"/>
            <rFont val="Tahoma"/>
            <family val="2"/>
          </rPr>
          <t xml:space="preserve"> (not budgeted)</t>
        </r>
      </text>
    </comment>
    <comment ref="C20" authorId="0">
      <text>
        <r>
          <rPr>
            <b/>
            <sz val="8"/>
            <color indexed="81"/>
            <rFont val="Tahoma"/>
          </rPr>
          <t>stacy: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10"/>
            <rFont val="Tahoma"/>
            <family val="2"/>
          </rPr>
          <t xml:space="preserve">Total revenues plus transfer ins from Exhibit A-5  (Minus criminal court revenues not included in special revenue funds)
</t>
        </r>
      </text>
    </comment>
  </commentList>
</comments>
</file>

<file path=xl/sharedStrings.xml><?xml version="1.0" encoding="utf-8"?>
<sst xmlns="http://schemas.openxmlformats.org/spreadsheetml/2006/main" count="95" uniqueCount="61">
  <si>
    <t>Exhibit A</t>
  </si>
  <si>
    <t>ST. CHARLES PARISH</t>
  </si>
  <si>
    <t>GOVERNMENTAL FUNDS</t>
  </si>
  <si>
    <t>CONSOLIDATED OPERATING AND CAPITAL BUDGET SUMMARY STATEMENT</t>
  </si>
  <si>
    <t>Prior Year</t>
  </si>
  <si>
    <t>Over or Under</t>
  </si>
  <si>
    <t>Description</t>
  </si>
  <si>
    <t>Budget</t>
  </si>
  <si>
    <t>Estimate</t>
  </si>
  <si>
    <t>BEGINNING FUND BALANCE</t>
  </si>
  <si>
    <t>BEGINNING NET ASSETS:</t>
  </si>
  <si>
    <t>Invested in Capital Assets, Net of Debt</t>
  </si>
  <si>
    <t>Restricted for Debt Service</t>
  </si>
  <si>
    <t>Restricted for Capital Projects</t>
  </si>
  <si>
    <t>Unrestricted</t>
  </si>
  <si>
    <t>TOTAL BEGINNING NET ASSETS</t>
  </si>
  <si>
    <t>CURRENT YEAR REVENUES</t>
  </si>
  <si>
    <t>&amp; OTHER FINANCING SOURCES</t>
  </si>
  <si>
    <t>TOTAL MEANS OF FINANCING</t>
  </si>
  <si>
    <t>EXPENDITURES &amp; OTHER FINANCING USES:</t>
  </si>
  <si>
    <t>PERSONAL SERVICES</t>
  </si>
  <si>
    <t>OPERATING SERVICES</t>
  </si>
  <si>
    <t>MATERIALS &amp; SUPPLIES</t>
  </si>
  <si>
    <t>OTHER CHARGES</t>
  </si>
  <si>
    <t>DEBT SERVICE</t>
  </si>
  <si>
    <t>CAPITAL OUTLAY</t>
  </si>
  <si>
    <t>INTERGOVERNMENTAL</t>
  </si>
  <si>
    <t>TRANSFERS</t>
  </si>
  <si>
    <t>TOTAL</t>
  </si>
  <si>
    <t>NET CHANGE IN CURRENT</t>
  </si>
  <si>
    <t>REVENUES &amp; OTHER SOURCES OVER</t>
  </si>
  <si>
    <t>EXPENDITURES &amp; OTHER USES</t>
  </si>
  <si>
    <t>ENDING FUND BALANCE</t>
  </si>
  <si>
    <t>ENDING NET ASSETS:</t>
  </si>
  <si>
    <t>EXCESS (DEFICIENCY) OF MEANS OF</t>
  </si>
  <si>
    <t>FINANCING OVER EXPENDITURES</t>
  </si>
  <si>
    <t>TOTAL ENDING FB &amp; NET ASSETS</t>
  </si>
  <si>
    <t>Exhibit B</t>
  </si>
  <si>
    <t>PROPRIETARY FUNDS</t>
  </si>
  <si>
    <t>ENTERPRISE FUNDS</t>
  </si>
  <si>
    <t>SUMMARY STATEMENT</t>
  </si>
  <si>
    <t>EXPENDITURES:</t>
  </si>
  <si>
    <t>TOTAL EXPENDITURES</t>
  </si>
  <si>
    <t>EXCESS (DEFICIENCY) OF CURRENT</t>
  </si>
  <si>
    <t>REVENUES OVER EXPENDITURES</t>
  </si>
  <si>
    <t>CAPITAL CONTRIBUTIONS</t>
  </si>
  <si>
    <t>CHANGES IN NET ASSETS</t>
  </si>
  <si>
    <t>TOTAL ENDING NET ASSETS</t>
  </si>
  <si>
    <t>Check</t>
  </si>
  <si>
    <t>check:</t>
  </si>
  <si>
    <t>Prior Period Adjustment</t>
  </si>
  <si>
    <t>FUND BALANCE - RESTATED</t>
  </si>
  <si>
    <t>FISCAL YEAR ENDING DECEMBER 31, 2010</t>
  </si>
  <si>
    <t>2010 Requested</t>
  </si>
  <si>
    <t>St. Charles Parish 2010 Budget</t>
  </si>
  <si>
    <t>2009 Original</t>
  </si>
  <si>
    <t>2009 Current</t>
  </si>
  <si>
    <t>Actual 2008</t>
  </si>
  <si>
    <t>From Exhibit A-2 (CAFR)</t>
  </si>
  <si>
    <t>From Exhibit A-5 (CAFR):</t>
  </si>
  <si>
    <t xml:space="preserve">&lt;LESS: Criminal Crt Fund&gt;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</si>
</sst>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0"/>
      <name val="Arial"/>
    </font>
    <font>
      <sz val="14"/>
      <name val="Times New Roman"/>
      <family val="1"/>
    </font>
    <font>
      <b/>
      <sz val="14"/>
      <name val="Times New Roman"/>
      <family val="1"/>
    </font>
    <font>
      <b/>
      <sz val="26"/>
      <name val="Times New Roman"/>
      <family val="1"/>
    </font>
    <font>
      <sz val="26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sz val="18"/>
      <name val="Times New Roman"/>
      <family val="1"/>
    </font>
    <font>
      <sz val="8"/>
      <color indexed="81"/>
      <name val="Tahoma"/>
    </font>
    <font>
      <b/>
      <sz val="8"/>
      <color indexed="81"/>
      <name val="Tahoma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0" xfId="0" applyFont="1"/>
    <xf numFmtId="164" fontId="10" fillId="0" borderId="0" xfId="1" applyNumberFormat="1" applyFont="1"/>
    <xf numFmtId="0" fontId="11" fillId="0" borderId="0" xfId="0" applyFont="1"/>
    <xf numFmtId="164" fontId="11" fillId="0" borderId="0" xfId="1" applyNumberFormat="1" applyFont="1"/>
    <xf numFmtId="164" fontId="10" fillId="0" borderId="2" xfId="1" applyNumberFormat="1" applyFont="1" applyBorder="1"/>
    <xf numFmtId="164" fontId="11" fillId="0" borderId="0" xfId="0" applyNumberFormat="1" applyFont="1" applyBorder="1"/>
    <xf numFmtId="164" fontId="10" fillId="0" borderId="0" xfId="0" applyNumberFormat="1" applyFont="1" applyBorder="1"/>
    <xf numFmtId="164" fontId="10" fillId="0" borderId="0" xfId="0" applyNumberFormat="1" applyFont="1"/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1" fillId="0" borderId="3" xfId="1" applyNumberFormat="1" applyFont="1" applyFill="1" applyBorder="1"/>
    <xf numFmtId="164" fontId="10" fillId="2" borderId="0" xfId="1" applyNumberFormat="1" applyFont="1" applyFill="1" applyBorder="1"/>
    <xf numFmtId="164" fontId="10" fillId="0" borderId="0" xfId="1" applyNumberFormat="1" applyFont="1" applyFill="1"/>
    <xf numFmtId="164" fontId="11" fillId="0" borderId="0" xfId="1" applyNumberFormat="1" applyFont="1" applyFill="1"/>
    <xf numFmtId="164" fontId="11" fillId="0" borderId="4" xfId="1" applyNumberFormat="1" applyFont="1" applyFill="1" applyBorder="1"/>
    <xf numFmtId="0" fontId="10" fillId="0" borderId="0" xfId="0" applyFont="1" applyAlignment="1">
      <alignment horizontal="right"/>
    </xf>
    <xf numFmtId="164" fontId="10" fillId="0" borderId="1" xfId="1" applyNumberFormat="1" applyFont="1" applyFill="1" applyBorder="1"/>
    <xf numFmtId="164" fontId="10" fillId="0" borderId="0" xfId="1" applyNumberFormat="1" applyFont="1" applyFill="1" applyBorder="1"/>
    <xf numFmtId="164" fontId="10" fillId="0" borderId="2" xfId="1" applyNumberFormat="1" applyFont="1" applyFill="1" applyBorder="1"/>
    <xf numFmtId="164" fontId="10" fillId="0" borderId="4" xfId="1" applyNumberFormat="1" applyFont="1" applyFill="1" applyBorder="1"/>
    <xf numFmtId="0" fontId="11" fillId="0" borderId="0" xfId="0" applyFont="1" applyFill="1"/>
    <xf numFmtId="164" fontId="11" fillId="0" borderId="0" xfId="1" applyNumberFormat="1" applyFont="1" applyFill="1" applyBorder="1"/>
    <xf numFmtId="164" fontId="11" fillId="0" borderId="0" xfId="0" applyNumberFormat="1" applyFont="1" applyFill="1" applyBorder="1"/>
    <xf numFmtId="0" fontId="10" fillId="0" borderId="0" xfId="0" applyFont="1" applyFill="1"/>
    <xf numFmtId="164" fontId="10" fillId="0" borderId="0" xfId="0" applyNumberFormat="1" applyFont="1" applyFill="1" applyBorder="1"/>
    <xf numFmtId="164" fontId="10" fillId="3" borderId="0" xfId="1" applyNumberFormat="1" applyFont="1" applyFill="1"/>
    <xf numFmtId="0" fontId="11" fillId="0" borderId="0" xfId="0" applyFont="1" applyFill="1" applyAlignment="1">
      <alignment horizontal="right"/>
    </xf>
    <xf numFmtId="164" fontId="10" fillId="0" borderId="3" xfId="1" applyNumberFormat="1" applyFont="1" applyFill="1" applyBorder="1"/>
    <xf numFmtId="0" fontId="18" fillId="0" borderId="0" xfId="0" applyFont="1"/>
    <xf numFmtId="164" fontId="11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1" applyNumberFormat="1" applyFont="1"/>
    <xf numFmtId="164" fontId="8" fillId="0" borderId="0" xfId="1" applyNumberFormat="1" applyFont="1" applyFill="1"/>
    <xf numFmtId="41" fontId="11" fillId="0" borderId="0" xfId="0" applyNumberFormat="1" applyFont="1"/>
    <xf numFmtId="41" fontId="8" fillId="0" borderId="0" xfId="0" applyNumberFormat="1" applyFont="1"/>
    <xf numFmtId="41" fontId="8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spe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oca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odeb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roent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F-cons"/>
      <sheetName val="Revs"/>
      <sheetName val="Exp"/>
      <sheetName val="400110"/>
    </sheetNames>
    <sheetDataSet>
      <sheetData sheetId="0">
        <row r="11">
          <cell r="C11">
            <v>35980934</v>
          </cell>
          <cell r="E11">
            <v>36511344</v>
          </cell>
        </row>
        <row r="17">
          <cell r="C17">
            <v>24179749</v>
          </cell>
          <cell r="E17">
            <v>22157079</v>
          </cell>
          <cell r="G17">
            <v>26604367</v>
          </cell>
          <cell r="I17">
            <v>27755209</v>
          </cell>
        </row>
        <row r="20">
          <cell r="C20">
            <v>60360383</v>
          </cell>
          <cell r="E20">
            <v>58668423</v>
          </cell>
        </row>
        <row r="26">
          <cell r="C26">
            <v>9001010</v>
          </cell>
          <cell r="E26">
            <v>10696554</v>
          </cell>
          <cell r="G26">
            <v>10144412</v>
          </cell>
          <cell r="I26">
            <v>11349773</v>
          </cell>
        </row>
        <row r="27">
          <cell r="C27">
            <v>3821150</v>
          </cell>
          <cell r="E27">
            <v>5321463</v>
          </cell>
          <cell r="G27">
            <v>5867430</v>
          </cell>
          <cell r="I27">
            <v>5915547</v>
          </cell>
        </row>
        <row r="28">
          <cell r="C28">
            <v>795020</v>
          </cell>
          <cell r="E28">
            <v>863815</v>
          </cell>
          <cell r="G28">
            <v>872839</v>
          </cell>
          <cell r="I28">
            <v>923144</v>
          </cell>
        </row>
        <row r="29">
          <cell r="C29">
            <v>207948</v>
          </cell>
          <cell r="E29">
            <v>629900</v>
          </cell>
          <cell r="G29">
            <v>581487</v>
          </cell>
          <cell r="I29">
            <v>664503</v>
          </cell>
        </row>
        <row r="30">
          <cell r="C30">
            <v>2035</v>
          </cell>
          <cell r="E30">
            <v>10000</v>
          </cell>
          <cell r="G30">
            <v>10000</v>
          </cell>
          <cell r="I30">
            <v>10000</v>
          </cell>
        </row>
        <row r="31">
          <cell r="C31">
            <v>367888</v>
          </cell>
          <cell r="E31">
            <v>9816880</v>
          </cell>
          <cell r="G31">
            <v>7108938</v>
          </cell>
          <cell r="I31">
            <v>11434707</v>
          </cell>
        </row>
        <row r="32">
          <cell r="C32">
            <v>2447713</v>
          </cell>
          <cell r="E32">
            <v>2613482</v>
          </cell>
          <cell r="G32">
            <v>2665409</v>
          </cell>
          <cell r="I32">
            <v>2457189</v>
          </cell>
        </row>
        <row r="33">
          <cell r="C33">
            <v>450000</v>
          </cell>
          <cell r="E33">
            <v>19645000</v>
          </cell>
          <cell r="G33">
            <v>12152700</v>
          </cell>
          <cell r="I33">
            <v>12924000</v>
          </cell>
        </row>
      </sheetData>
      <sheetData sheetId="1">
        <row r="22">
          <cell r="A22" t="str">
            <v>Dept. of Homeland Security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102"/>
      <sheetName val="102cap"/>
      <sheetName val="105"/>
      <sheetName val="105cap"/>
      <sheetName val="107"/>
      <sheetName val="112"/>
      <sheetName val="112f"/>
      <sheetName val="112f-cap"/>
      <sheetName val="112r"/>
      <sheetName val="112r-cap"/>
      <sheetName val="112s"/>
      <sheetName val="112s-cap"/>
      <sheetName val="112d"/>
      <sheetName val="112d-cap"/>
      <sheetName val="113"/>
      <sheetName val="113a"/>
      <sheetName val="113cap"/>
      <sheetName val="113d"/>
      <sheetName val="114"/>
      <sheetName val="115"/>
      <sheetName val="116"/>
      <sheetName val="116.51"/>
      <sheetName val="116.52"/>
      <sheetName val="116.60"/>
      <sheetName val="116.61"/>
      <sheetName val="116.70"/>
      <sheetName val="116.71"/>
      <sheetName val="118"/>
      <sheetName val="120"/>
      <sheetName val="122"/>
      <sheetName val="122cap"/>
      <sheetName val="113c"/>
    </sheetNames>
    <sheetDataSet>
      <sheetData sheetId="0">
        <row r="13">
          <cell r="C13">
            <v>30917383</v>
          </cell>
          <cell r="E13">
            <v>25144174</v>
          </cell>
        </row>
        <row r="16">
          <cell r="C16">
            <v>39420567</v>
          </cell>
          <cell r="E16">
            <v>39147193</v>
          </cell>
          <cell r="G16">
            <v>47245185</v>
          </cell>
          <cell r="I16">
            <v>51100051</v>
          </cell>
        </row>
        <row r="19">
          <cell r="C19">
            <v>70337950</v>
          </cell>
          <cell r="E19">
            <v>64291367</v>
          </cell>
        </row>
        <row r="24">
          <cell r="C24">
            <v>11327490</v>
          </cell>
          <cell r="E24">
            <v>13231207</v>
          </cell>
          <cell r="G24">
            <v>12157448</v>
          </cell>
          <cell r="I24">
            <v>14314265</v>
          </cell>
        </row>
        <row r="25">
          <cell r="C25">
            <v>7762205</v>
          </cell>
          <cell r="E25">
            <v>7293463</v>
          </cell>
          <cell r="G25">
            <v>6432599</v>
          </cell>
          <cell r="I25">
            <v>6409702</v>
          </cell>
        </row>
        <row r="26">
          <cell r="C26">
            <v>3383251</v>
          </cell>
          <cell r="E26">
            <v>3976532</v>
          </cell>
          <cell r="G26">
            <v>3397738</v>
          </cell>
          <cell r="I26">
            <v>3332160</v>
          </cell>
        </row>
        <row r="27">
          <cell r="C27">
            <v>152431</v>
          </cell>
          <cell r="E27">
            <v>205669</v>
          </cell>
          <cell r="G27">
            <v>215439</v>
          </cell>
          <cell r="I27">
            <v>153837</v>
          </cell>
        </row>
        <row r="28">
          <cell r="C28">
            <v>4163158</v>
          </cell>
          <cell r="E28">
            <v>26697377</v>
          </cell>
          <cell r="G28">
            <v>26119712</v>
          </cell>
          <cell r="I28">
            <v>30903701</v>
          </cell>
        </row>
        <row r="29">
          <cell r="C29">
            <v>4944968</v>
          </cell>
          <cell r="E29">
            <v>4823596</v>
          </cell>
          <cell r="G29">
            <v>5546950</v>
          </cell>
          <cell r="I29">
            <v>6646812</v>
          </cell>
        </row>
        <row r="30">
          <cell r="C30">
            <v>1533627</v>
          </cell>
          <cell r="E30">
            <v>1533999</v>
          </cell>
          <cell r="G30">
            <v>1558185</v>
          </cell>
          <cell r="I30">
            <v>1592368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  <sheetName val="302"/>
      <sheetName val="302-cap"/>
      <sheetName val="303"/>
      <sheetName val="310"/>
      <sheetName val="310-cap"/>
      <sheetName val="313"/>
      <sheetName val="313 -cap"/>
      <sheetName val="103"/>
      <sheetName val="301"/>
      <sheetName val="309"/>
      <sheetName val="311"/>
      <sheetName val="312"/>
    </sheetNames>
    <sheetDataSet>
      <sheetData sheetId="0">
        <row r="13">
          <cell r="C13">
            <v>1744101</v>
          </cell>
          <cell r="E13">
            <v>1846126</v>
          </cell>
        </row>
        <row r="16">
          <cell r="C16">
            <v>577339</v>
          </cell>
          <cell r="E16">
            <v>12038000</v>
          </cell>
          <cell r="G16">
            <v>107725</v>
          </cell>
          <cell r="I16">
            <v>15973098</v>
          </cell>
        </row>
        <row r="19">
          <cell r="C19">
            <v>2321440</v>
          </cell>
          <cell r="E19">
            <v>13884126</v>
          </cell>
        </row>
        <row r="25">
          <cell r="C25">
            <v>441068</v>
          </cell>
          <cell r="E25">
            <v>12903183</v>
          </cell>
          <cell r="G25">
            <v>98125</v>
          </cell>
          <cell r="I25">
            <v>16867798</v>
          </cell>
        </row>
        <row r="26">
          <cell r="C26">
            <v>29955</v>
          </cell>
          <cell r="E26">
            <v>5500</v>
          </cell>
          <cell r="G26">
            <v>5500</v>
          </cell>
          <cell r="I26">
            <v>5500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203"/>
      <sheetName val="204"/>
      <sheetName val="206"/>
      <sheetName val="207"/>
      <sheetName val="208"/>
      <sheetName val="209"/>
      <sheetName val="210"/>
      <sheetName val="211"/>
      <sheetName val="217"/>
      <sheetName val="218"/>
      <sheetName val="219"/>
      <sheetName val="220"/>
      <sheetName val="201"/>
    </sheetNames>
    <sheetDataSet>
      <sheetData sheetId="0">
        <row r="13">
          <cell r="C13">
            <v>6096320</v>
          </cell>
          <cell r="E13">
            <v>5982711</v>
          </cell>
        </row>
        <row r="16">
          <cell r="C16">
            <v>6738429</v>
          </cell>
          <cell r="E16">
            <v>6560988</v>
          </cell>
          <cell r="G16">
            <v>6504010</v>
          </cell>
          <cell r="I16">
            <v>6227546</v>
          </cell>
        </row>
        <row r="19">
          <cell r="C19">
            <v>12834749</v>
          </cell>
          <cell r="E19">
            <v>12543699</v>
          </cell>
        </row>
        <row r="24">
          <cell r="C24">
            <v>612</v>
          </cell>
          <cell r="E24">
            <v>3000</v>
          </cell>
          <cell r="G24">
            <v>1421</v>
          </cell>
          <cell r="I24">
            <v>2400</v>
          </cell>
        </row>
        <row r="25">
          <cell r="C25">
            <v>6582631</v>
          </cell>
          <cell r="E25">
            <v>6381583</v>
          </cell>
          <cell r="G25">
            <v>6455884</v>
          </cell>
          <cell r="I25">
            <v>6475619</v>
          </cell>
        </row>
        <row r="26">
          <cell r="C26">
            <v>104604</v>
          </cell>
          <cell r="E26">
            <v>105900</v>
          </cell>
          <cell r="G26">
            <v>100365</v>
          </cell>
          <cell r="I26">
            <v>118500</v>
          </cell>
        </row>
        <row r="27">
          <cell r="C27">
            <v>124886</v>
          </cell>
          <cell r="E27">
            <v>75887</v>
          </cell>
          <cell r="G27">
            <v>26550</v>
          </cell>
          <cell r="I27">
            <v>1942307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nt"/>
      <sheetName val="106"/>
      <sheetName val="106-A"/>
      <sheetName val="106-B"/>
      <sheetName val="401"/>
      <sheetName val="401a"/>
      <sheetName val="401b"/>
      <sheetName val="401c"/>
      <sheetName val="401cap"/>
      <sheetName val="430"/>
      <sheetName val="430a"/>
      <sheetName val="430b"/>
      <sheetName val="430c"/>
      <sheetName val="430d"/>
      <sheetName val="430e"/>
      <sheetName val="430cap (2)"/>
    </sheetNames>
    <sheetDataSet>
      <sheetData sheetId="0">
        <row r="21">
          <cell r="C21">
            <v>99051543</v>
          </cell>
          <cell r="E21">
            <v>80063753</v>
          </cell>
        </row>
        <row r="22">
          <cell r="C22">
            <v>1834770</v>
          </cell>
          <cell r="E22">
            <v>3243665</v>
          </cell>
        </row>
        <row r="23">
          <cell r="C23">
            <v>5295488</v>
          </cell>
          <cell r="E23">
            <v>19934171</v>
          </cell>
        </row>
        <row r="24">
          <cell r="C24">
            <v>8675669</v>
          </cell>
          <cell r="E24">
            <v>8606843</v>
          </cell>
        </row>
        <row r="25">
          <cell r="C25">
            <v>0</v>
          </cell>
        </row>
        <row r="29">
          <cell r="C29">
            <v>23668908</v>
          </cell>
          <cell r="E29">
            <v>35734645</v>
          </cell>
          <cell r="G29">
            <v>34242722</v>
          </cell>
          <cell r="I29">
            <v>24798974</v>
          </cell>
        </row>
        <row r="49">
          <cell r="C49">
            <v>558703</v>
          </cell>
        </row>
        <row r="54">
          <cell r="C54">
            <v>94825477</v>
          </cell>
          <cell r="E54">
            <v>95889332</v>
          </cell>
          <cell r="G54">
            <v>100477604</v>
          </cell>
          <cell r="I54">
            <v>111053797</v>
          </cell>
        </row>
        <row r="55">
          <cell r="C55">
            <v>2412052</v>
          </cell>
          <cell r="E55">
            <v>3188522</v>
          </cell>
          <cell r="G55">
            <v>3142902</v>
          </cell>
          <cell r="I55">
            <v>3050902</v>
          </cell>
        </row>
        <row r="56">
          <cell r="C56">
            <v>5725179</v>
          </cell>
          <cell r="E56">
            <v>5246465</v>
          </cell>
          <cell r="G56">
            <v>7563626</v>
          </cell>
          <cell r="I56">
            <v>6345536</v>
          </cell>
        </row>
        <row r="57">
          <cell r="C57">
            <v>10892319.439999999</v>
          </cell>
          <cell r="E57">
            <v>15285807</v>
          </cell>
          <cell r="G57">
            <v>9963415.4399999995</v>
          </cell>
        </row>
      </sheetData>
      <sheetData sheetId="1">
        <row r="29">
          <cell r="C29">
            <v>60110.559999999998</v>
          </cell>
          <cell r="E29">
            <v>71485</v>
          </cell>
          <cell r="G29">
            <v>66250</v>
          </cell>
          <cell r="I29">
            <v>70700</v>
          </cell>
        </row>
        <row r="30">
          <cell r="C30">
            <v>3629856</v>
          </cell>
          <cell r="E30">
            <v>3947965</v>
          </cell>
          <cell r="G30">
            <v>3954510</v>
          </cell>
          <cell r="I30">
            <v>4154305</v>
          </cell>
        </row>
        <row r="32">
          <cell r="C32">
            <v>23222</v>
          </cell>
          <cell r="E32">
            <v>33800</v>
          </cell>
          <cell r="G32">
            <v>33800</v>
          </cell>
          <cell r="I32">
            <v>33800</v>
          </cell>
        </row>
        <row r="33">
          <cell r="C33">
            <v>19072</v>
          </cell>
          <cell r="E33">
            <v>21000</v>
          </cell>
          <cell r="G33">
            <v>21000</v>
          </cell>
          <cell r="I33">
            <v>21000</v>
          </cell>
        </row>
        <row r="34">
          <cell r="C34">
            <v>11522</v>
          </cell>
          <cell r="E34">
            <v>13500</v>
          </cell>
          <cell r="G34">
            <v>13500</v>
          </cell>
          <cell r="I34">
            <v>13500</v>
          </cell>
        </row>
      </sheetData>
      <sheetData sheetId="2"/>
      <sheetData sheetId="3"/>
      <sheetData sheetId="4">
        <row r="41">
          <cell r="C41">
            <v>3558069</v>
          </cell>
          <cell r="E41">
            <v>4200390</v>
          </cell>
          <cell r="G41">
            <v>3656375</v>
          </cell>
          <cell r="I41">
            <v>4100625</v>
          </cell>
        </row>
        <row r="42">
          <cell r="C42">
            <v>2637628</v>
          </cell>
          <cell r="E42">
            <v>2752855</v>
          </cell>
          <cell r="G42">
            <v>2320190</v>
          </cell>
          <cell r="I42">
            <v>2535990</v>
          </cell>
        </row>
        <row r="43">
          <cell r="C43">
            <v>956344</v>
          </cell>
          <cell r="E43">
            <v>1297175</v>
          </cell>
          <cell r="G43">
            <v>1381815</v>
          </cell>
          <cell r="I43">
            <v>1447645</v>
          </cell>
        </row>
        <row r="44">
          <cell r="C44">
            <v>4365480</v>
          </cell>
          <cell r="E44">
            <v>4471030</v>
          </cell>
          <cell r="G44">
            <v>4475530</v>
          </cell>
          <cell r="I44">
            <v>4477030</v>
          </cell>
        </row>
        <row r="45">
          <cell r="C45">
            <v>82674</v>
          </cell>
          <cell r="E45">
            <v>72644</v>
          </cell>
          <cell r="G45">
            <v>72644</v>
          </cell>
          <cell r="I45">
            <v>62319</v>
          </cell>
        </row>
        <row r="46">
          <cell r="C46">
            <v>214654</v>
          </cell>
          <cell r="E46">
            <v>219815</v>
          </cell>
          <cell r="G46">
            <v>215420</v>
          </cell>
          <cell r="I46">
            <v>221885</v>
          </cell>
        </row>
      </sheetData>
      <sheetData sheetId="5"/>
      <sheetData sheetId="6"/>
      <sheetData sheetId="7"/>
      <sheetData sheetId="8"/>
      <sheetData sheetId="9">
        <row r="46">
          <cell r="C46">
            <v>3915881</v>
          </cell>
          <cell r="E46">
            <v>4402165</v>
          </cell>
          <cell r="G46">
            <v>4218425</v>
          </cell>
          <cell r="I46">
            <v>4612100</v>
          </cell>
        </row>
        <row r="47">
          <cell r="C47">
            <v>1749916</v>
          </cell>
          <cell r="E47">
            <v>2272697</v>
          </cell>
          <cell r="G47">
            <v>2407702</v>
          </cell>
          <cell r="I47">
            <v>2497735</v>
          </cell>
        </row>
        <row r="48">
          <cell r="C48">
            <v>1127469</v>
          </cell>
          <cell r="E48">
            <v>1209908</v>
          </cell>
          <cell r="G48">
            <v>1191598</v>
          </cell>
          <cell r="I48">
            <v>1390070</v>
          </cell>
        </row>
        <row r="49">
          <cell r="C49">
            <v>1252160.99</v>
          </cell>
          <cell r="E49">
            <v>1322584</v>
          </cell>
          <cell r="G49">
            <v>1326584</v>
          </cell>
          <cell r="I49">
            <v>1378084</v>
          </cell>
        </row>
        <row r="50">
          <cell r="C50">
            <v>1510487</v>
          </cell>
          <cell r="E50">
            <v>1538938</v>
          </cell>
          <cell r="G50">
            <v>1454859</v>
          </cell>
          <cell r="I50">
            <v>1395580</v>
          </cell>
        </row>
        <row r="51">
          <cell r="C51">
            <v>115508</v>
          </cell>
          <cell r="E51">
            <v>125000</v>
          </cell>
          <cell r="G51">
            <v>125000</v>
          </cell>
          <cell r="I51">
            <v>125000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26"/>
  </sheetPr>
  <dimension ref="A1:K74"/>
  <sheetViews>
    <sheetView view="pageLayout" topLeftCell="A4" zoomScaleNormal="75" workbookViewId="0">
      <selection activeCell="C60" sqref="C60"/>
    </sheetView>
  </sheetViews>
  <sheetFormatPr defaultRowHeight="12.75"/>
  <cols>
    <col min="1" max="1" width="43.85546875" style="7" customWidth="1"/>
    <col min="2" max="2" width="1.7109375" style="7" customWidth="1"/>
    <col min="3" max="3" width="14.28515625" style="7" customWidth="1"/>
    <col min="4" max="4" width="1.7109375" style="7" customWidth="1"/>
    <col min="5" max="5" width="14.28515625" style="7" customWidth="1"/>
    <col min="6" max="6" width="1.7109375" style="7" customWidth="1"/>
    <col min="7" max="7" width="14.28515625" style="7" customWidth="1"/>
    <col min="8" max="8" width="1.7109375" style="7" customWidth="1"/>
    <col min="9" max="9" width="14.28515625" style="7" customWidth="1"/>
    <col min="10" max="10" width="1.7109375" style="7" customWidth="1"/>
    <col min="11" max="11" width="14.28515625" style="7" customWidth="1"/>
    <col min="12" max="16384" width="9.140625" style="7"/>
  </cols>
  <sheetData>
    <row r="1" spans="1:11" s="1" customFormat="1" ht="18.75">
      <c r="K1" s="2" t="s">
        <v>0</v>
      </c>
    </row>
    <row r="2" spans="1:11" s="4" customFormat="1" ht="3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5.5">
      <c r="A4" s="5" t="s">
        <v>2</v>
      </c>
      <c r="B4" s="6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5.5">
      <c r="A6" s="6" t="s">
        <v>3</v>
      </c>
      <c r="B6" s="6"/>
      <c r="C6" s="5"/>
      <c r="D6" s="5"/>
      <c r="E6" s="5"/>
      <c r="F6" s="5"/>
      <c r="G6" s="5"/>
      <c r="H6" s="5"/>
      <c r="I6" s="5"/>
      <c r="J6" s="5"/>
      <c r="K6" s="5"/>
    </row>
    <row r="7" spans="1:11" ht="10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32.25" customHeight="1">
      <c r="A8" s="8" t="s">
        <v>52</v>
      </c>
      <c r="B8" s="6"/>
      <c r="C8" s="5"/>
      <c r="D8" s="5"/>
      <c r="E8" s="5"/>
      <c r="F8" s="5"/>
      <c r="G8" s="5"/>
      <c r="H8" s="5"/>
      <c r="I8" s="5"/>
      <c r="J8" s="5"/>
      <c r="K8" s="5"/>
    </row>
    <row r="11" spans="1:11">
      <c r="C11" s="9" t="s">
        <v>4</v>
      </c>
      <c r="D11" s="9"/>
      <c r="E11" s="9" t="s">
        <v>55</v>
      </c>
      <c r="F11" s="9"/>
      <c r="G11" s="9" t="s">
        <v>56</v>
      </c>
      <c r="H11" s="9"/>
      <c r="I11" s="9" t="s">
        <v>53</v>
      </c>
      <c r="J11" s="9"/>
      <c r="K11" s="9" t="s">
        <v>5</v>
      </c>
    </row>
    <row r="12" spans="1:11">
      <c r="A12" s="10" t="s">
        <v>6</v>
      </c>
      <c r="B12" s="10"/>
      <c r="C12" s="11" t="s">
        <v>57</v>
      </c>
      <c r="D12" s="11"/>
      <c r="E12" s="11" t="s">
        <v>7</v>
      </c>
      <c r="F12" s="11"/>
      <c r="G12" s="11" t="s">
        <v>8</v>
      </c>
      <c r="H12" s="11"/>
      <c r="I12" s="11" t="s">
        <v>7</v>
      </c>
      <c r="J12" s="11"/>
      <c r="K12" s="11">
        <v>2009</v>
      </c>
    </row>
    <row r="13" spans="1:11" s="12" customFormat="1" ht="15.75">
      <c r="A13" s="12" t="s">
        <v>9</v>
      </c>
      <c r="C13" s="27">
        <f>'[1]GF-cons'!$C$11+[2]spec!$C$13+[3]cap!$C$13+[4]DEBT!$C$13</f>
        <v>74738738</v>
      </c>
      <c r="D13" s="13"/>
      <c r="E13" s="27">
        <f>'[1]GF-cons'!$E$11+[2]spec!$E$13+[3]cap!$E$13+[4]DEBT!$E$13</f>
        <v>69484355</v>
      </c>
      <c r="F13" s="13"/>
      <c r="G13" s="27">
        <f>C49</f>
        <v>88210872</v>
      </c>
      <c r="H13" s="27"/>
      <c r="I13" s="27">
        <f>G49</f>
        <v>67153028</v>
      </c>
      <c r="J13" s="13"/>
      <c r="K13" s="27">
        <f>I13-G13</f>
        <v>-21057844</v>
      </c>
    </row>
    <row r="14" spans="1:11" s="12" customFormat="1" ht="15.75">
      <c r="A14" s="38" t="s">
        <v>50</v>
      </c>
      <c r="B14" s="38"/>
      <c r="C14" s="31">
        <v>199700</v>
      </c>
      <c r="D14" s="27"/>
      <c r="E14" s="31">
        <v>0</v>
      </c>
      <c r="F14" s="27"/>
      <c r="G14" s="31">
        <v>0</v>
      </c>
      <c r="H14" s="27"/>
      <c r="I14" s="31">
        <v>0</v>
      </c>
      <c r="J14" s="27"/>
      <c r="K14" s="31">
        <v>0</v>
      </c>
    </row>
    <row r="15" spans="1:11" s="12" customFormat="1" ht="15.75">
      <c r="A15" s="38" t="s">
        <v>51</v>
      </c>
      <c r="B15" s="38"/>
      <c r="C15" s="27">
        <f>C13+C14</f>
        <v>74938438</v>
      </c>
      <c r="D15" s="27"/>
      <c r="E15" s="27">
        <f>E13+E14</f>
        <v>69484355</v>
      </c>
      <c r="F15" s="27"/>
      <c r="G15" s="27">
        <f>G13+G14</f>
        <v>88210872</v>
      </c>
      <c r="H15" s="27"/>
      <c r="I15" s="27">
        <f>I13+I14</f>
        <v>67153028</v>
      </c>
      <c r="J15" s="27"/>
      <c r="K15" s="27">
        <f>K13+K14</f>
        <v>-21057844</v>
      </c>
    </row>
    <row r="16" spans="1:11" s="12" customFormat="1" ht="15.75" hidden="1">
      <c r="A16" s="41" t="s">
        <v>49</v>
      </c>
      <c r="B16" s="38"/>
      <c r="C16" s="27">
        <f>64796551-3132</f>
        <v>64793419</v>
      </c>
      <c r="D16" s="27"/>
      <c r="E16" s="27"/>
      <c r="F16" s="27"/>
      <c r="G16" s="27"/>
      <c r="H16" s="27"/>
      <c r="I16" s="27"/>
      <c r="J16" s="27"/>
      <c r="K16" s="40"/>
    </row>
    <row r="17" spans="1:11" s="12" customFormat="1" ht="15.75">
      <c r="C17" s="32"/>
      <c r="D17" s="13"/>
      <c r="E17" s="32"/>
      <c r="F17" s="13"/>
      <c r="G17" s="32"/>
      <c r="H17" s="27"/>
      <c r="I17" s="32"/>
      <c r="J17" s="13"/>
      <c r="K17" s="32"/>
    </row>
    <row r="18" spans="1:11" s="14" customFormat="1" ht="15.75">
      <c r="C18" s="28"/>
      <c r="D18" s="15"/>
      <c r="E18" s="28"/>
      <c r="F18" s="15"/>
      <c r="G18" s="28"/>
      <c r="H18" s="28"/>
      <c r="I18" s="28"/>
      <c r="J18" s="28"/>
      <c r="K18" s="28"/>
    </row>
    <row r="19" spans="1:11" s="12" customFormat="1" ht="15.75">
      <c r="A19" s="14" t="s">
        <v>16</v>
      </c>
      <c r="C19" s="27"/>
      <c r="D19" s="13"/>
      <c r="E19" s="27"/>
      <c r="F19" s="13"/>
      <c r="G19" s="27"/>
      <c r="H19" s="27"/>
      <c r="I19" s="27"/>
      <c r="J19" s="27"/>
      <c r="K19" s="27"/>
    </row>
    <row r="20" spans="1:11" s="14" customFormat="1" ht="15.75">
      <c r="A20" s="14" t="s">
        <v>17</v>
      </c>
      <c r="C20" s="29">
        <f>'[1]GF-cons'!$C$17+[2]spec!$C$16+[3]cap!$C$16+[4]DEBT!$C$16</f>
        <v>70916084</v>
      </c>
      <c r="D20" s="15"/>
      <c r="E20" s="29">
        <f>'[1]GF-cons'!$E$17+[2]spec!$E$16+[3]cap!$E$16+[4]DEBT!$E$16</f>
        <v>79903260</v>
      </c>
      <c r="F20" s="15"/>
      <c r="G20" s="29">
        <f>'[1]GF-cons'!$G$17+[2]spec!$G$16+[3]cap!$G$16+[4]DEBT!$G$16</f>
        <v>80461287</v>
      </c>
      <c r="H20" s="28"/>
      <c r="I20" s="29">
        <f>'[1]GF-cons'!$I$17+[2]spec!$I$16+[3]cap!$I$16+[4]DEBT!$I$16</f>
        <v>101055904</v>
      </c>
      <c r="J20" s="15"/>
      <c r="K20" s="29">
        <f>I20-G20</f>
        <v>20594617</v>
      </c>
    </row>
    <row r="21" spans="1:11" s="12" customFormat="1" ht="15.75">
      <c r="C21" s="27"/>
      <c r="D21" s="13"/>
      <c r="E21" s="27"/>
      <c r="F21" s="13"/>
      <c r="G21" s="27"/>
      <c r="H21" s="27"/>
      <c r="I21" s="27"/>
      <c r="J21" s="27"/>
      <c r="K21" s="27"/>
    </row>
    <row r="22" spans="1:11" s="12" customFormat="1" ht="15.75">
      <c r="C22" s="27"/>
      <c r="D22" s="13"/>
      <c r="E22" s="27"/>
      <c r="F22" s="13"/>
      <c r="G22" s="27"/>
      <c r="H22" s="27"/>
      <c r="I22" s="27"/>
      <c r="J22" s="27"/>
      <c r="K22" s="27"/>
    </row>
    <row r="23" spans="1:11" s="12" customFormat="1" ht="15.75">
      <c r="A23" s="12" t="s">
        <v>18</v>
      </c>
      <c r="C23" s="31">
        <f>'[1]GF-cons'!$C$20+[2]spec!$C$19+[3]cap!$C$19+[4]DEBT!$C$19</f>
        <v>145854522</v>
      </c>
      <c r="D23" s="13"/>
      <c r="E23" s="31">
        <f>'[1]GF-cons'!$E$20+[2]spec!$E$19+[3]cap!$E$19+[4]DEBT!$E$19</f>
        <v>149387615</v>
      </c>
      <c r="F23" s="13"/>
      <c r="G23" s="31">
        <f>G13+G20</f>
        <v>168672159</v>
      </c>
      <c r="H23" s="27"/>
      <c r="I23" s="31">
        <f>I13+I20</f>
        <v>168208932</v>
      </c>
      <c r="J23" s="27"/>
      <c r="K23" s="31">
        <f>K13+K20</f>
        <v>-463227</v>
      </c>
    </row>
    <row r="24" spans="1:11" s="12" customFormat="1" ht="15.75" hidden="1">
      <c r="B24" s="30" t="s">
        <v>48</v>
      </c>
      <c r="C24" s="32">
        <f>C13+C20</f>
        <v>145654822</v>
      </c>
      <c r="D24" s="13"/>
      <c r="E24" s="32">
        <f>E13+E20</f>
        <v>149387615</v>
      </c>
      <c r="F24" s="13"/>
      <c r="G24" s="32"/>
      <c r="H24" s="27"/>
      <c r="I24" s="32"/>
      <c r="J24" s="13"/>
      <c r="K24" s="26"/>
    </row>
    <row r="25" spans="1:11" s="14" customFormat="1" ht="15.75">
      <c r="C25" s="28"/>
      <c r="D25" s="15"/>
      <c r="E25" s="28"/>
      <c r="F25" s="15"/>
      <c r="G25" s="28"/>
      <c r="H25" s="28"/>
      <c r="I25" s="28"/>
      <c r="J25" s="28"/>
      <c r="K25" s="28"/>
    </row>
    <row r="26" spans="1:11" s="14" customFormat="1" ht="15.75">
      <c r="C26" s="28"/>
      <c r="D26" s="15"/>
      <c r="E26" s="28"/>
      <c r="F26" s="15"/>
      <c r="G26" s="28"/>
      <c r="H26" s="28"/>
      <c r="I26" s="28"/>
      <c r="J26" s="28"/>
      <c r="K26" s="28"/>
    </row>
    <row r="27" spans="1:11" s="14" customFormat="1" ht="15.75">
      <c r="C27" s="28"/>
      <c r="D27" s="15"/>
      <c r="E27" s="28"/>
      <c r="F27" s="15"/>
      <c r="G27" s="28"/>
      <c r="H27" s="28"/>
      <c r="I27" s="28"/>
      <c r="J27" s="28"/>
      <c r="K27" s="28"/>
    </row>
    <row r="28" spans="1:11" s="14" customFormat="1" ht="15.75">
      <c r="A28" s="12" t="s">
        <v>19</v>
      </c>
      <c r="B28" s="12"/>
      <c r="C28" s="28"/>
      <c r="D28" s="15"/>
      <c r="E28" s="28"/>
      <c r="F28" s="15"/>
      <c r="G28" s="28"/>
      <c r="H28" s="28"/>
      <c r="I28" s="28"/>
      <c r="J28" s="28"/>
      <c r="K28" s="28"/>
    </row>
    <row r="29" spans="1:11" s="14" customFormat="1" ht="15.75">
      <c r="C29" s="28"/>
      <c r="D29" s="15"/>
      <c r="E29" s="28"/>
      <c r="F29" s="15"/>
      <c r="G29" s="28"/>
      <c r="H29" s="28"/>
      <c r="I29" s="44"/>
      <c r="J29" s="28"/>
      <c r="K29" s="28"/>
    </row>
    <row r="30" spans="1:11" s="14" customFormat="1" ht="20.100000000000001" customHeight="1">
      <c r="A30" s="14" t="s">
        <v>20</v>
      </c>
      <c r="C30" s="28">
        <f>'[1]GF-cons'!$C$26+[2]spec!$C$24</f>
        <v>20328500</v>
      </c>
      <c r="D30" s="15"/>
      <c r="E30" s="28">
        <f>'[1]GF-cons'!$E$26+[2]spec!$E$24</f>
        <v>23927761</v>
      </c>
      <c r="F30" s="15"/>
      <c r="G30" s="28">
        <f>'[1]GF-cons'!$G$26+[2]spec!$G$24</f>
        <v>22301860</v>
      </c>
      <c r="H30" s="28"/>
      <c r="I30" s="28">
        <f>'[1]GF-cons'!$I$26+[2]spec!$I$24</f>
        <v>25664038</v>
      </c>
      <c r="J30" s="15"/>
      <c r="K30" s="28">
        <f t="shared" ref="K30:K37" si="0">I30-G30</f>
        <v>3362178</v>
      </c>
    </row>
    <row r="31" spans="1:11" s="14" customFormat="1" ht="20.100000000000001" customHeight="1">
      <c r="A31" s="14" t="s">
        <v>21</v>
      </c>
      <c r="C31" s="28">
        <f>'[1]GF-cons'!$C$27+[2]spec!$C$25+[4]DEBT!$C$24</f>
        <v>11583967</v>
      </c>
      <c r="D31" s="15"/>
      <c r="E31" s="28">
        <f>'[1]GF-cons'!$E$27+[2]spec!$E$25+[4]DEBT!$E$24</f>
        <v>12617926</v>
      </c>
      <c r="F31" s="15"/>
      <c r="G31" s="28">
        <f>'[1]GF-cons'!$G$27+[2]spec!$G$25+[4]DEBT!$G$24</f>
        <v>12301450</v>
      </c>
      <c r="H31" s="28"/>
      <c r="I31" s="28">
        <f>'[1]GF-cons'!$I$27+[2]spec!$I$25+[4]DEBT!$I$24</f>
        <v>12327649</v>
      </c>
      <c r="J31" s="15"/>
      <c r="K31" s="28">
        <f t="shared" si="0"/>
        <v>26199</v>
      </c>
    </row>
    <row r="32" spans="1:11" s="14" customFormat="1" ht="20.100000000000001" customHeight="1">
      <c r="A32" s="14" t="s">
        <v>22</v>
      </c>
      <c r="C32" s="28">
        <f>'[1]GF-cons'!$C$28+[2]spec!$C$26</f>
        <v>4178271</v>
      </c>
      <c r="D32" s="15"/>
      <c r="E32" s="28">
        <f>'[1]GF-cons'!$E$28+[2]spec!$E$26</f>
        <v>4840347</v>
      </c>
      <c r="F32" s="15"/>
      <c r="G32" s="28">
        <f>'[1]GF-cons'!$G$28+[2]spec!$G$26</f>
        <v>4270577</v>
      </c>
      <c r="H32" s="28"/>
      <c r="I32" s="28">
        <f>'[1]GF-cons'!$I$28+[2]spec!$I$26</f>
        <v>4255304</v>
      </c>
      <c r="J32" s="15"/>
      <c r="K32" s="28">
        <f t="shared" si="0"/>
        <v>-15273</v>
      </c>
    </row>
    <row r="33" spans="1:11" s="14" customFormat="1" ht="20.100000000000001" customHeight="1">
      <c r="A33" s="14" t="s">
        <v>23</v>
      </c>
      <c r="C33" s="28">
        <f>'[1]GF-cons'!$C$29+[2]spec!$C$27</f>
        <v>360379</v>
      </c>
      <c r="D33" s="15"/>
      <c r="E33" s="28">
        <f>'[1]GF-cons'!$E$29+[2]spec!$E$27</f>
        <v>835569</v>
      </c>
      <c r="F33" s="15"/>
      <c r="G33" s="28">
        <f>'[1]GF-cons'!$G$29+[2]spec!$G$27</f>
        <v>796926</v>
      </c>
      <c r="H33" s="28"/>
      <c r="I33" s="28">
        <f>'[1]GF-cons'!$I$29+[2]spec!$I$27</f>
        <v>818340</v>
      </c>
      <c r="J33" s="15"/>
      <c r="K33" s="28">
        <f t="shared" si="0"/>
        <v>21414</v>
      </c>
    </row>
    <row r="34" spans="1:11" s="14" customFormat="1" ht="20.100000000000001" customHeight="1">
      <c r="A34" s="14" t="s">
        <v>24</v>
      </c>
      <c r="C34" s="28">
        <f>'[1]GF-cons'!$C$30+[4]DEBT!$C$25</f>
        <v>6584666</v>
      </c>
      <c r="D34" s="15"/>
      <c r="E34" s="28">
        <f>'[1]GF-cons'!$E$30+[4]DEBT!$E$25</f>
        <v>6391583</v>
      </c>
      <c r="F34" s="15"/>
      <c r="G34" s="28">
        <f>'[1]GF-cons'!$G$30+[4]DEBT!$G$25</f>
        <v>6465884</v>
      </c>
      <c r="H34" s="28"/>
      <c r="I34" s="28">
        <f>'[1]GF-cons'!$I$30+[4]DEBT!$I$25</f>
        <v>6485619</v>
      </c>
      <c r="J34" s="15"/>
      <c r="K34" s="28">
        <f t="shared" si="0"/>
        <v>19735</v>
      </c>
    </row>
    <row r="35" spans="1:11" s="14" customFormat="1" ht="20.100000000000001" customHeight="1">
      <c r="A35" s="14" t="s">
        <v>25</v>
      </c>
      <c r="C35" s="28">
        <f>'[1]GF-cons'!$C$31+[2]spec!$C$28+[3]cap!$C$25</f>
        <v>4972114</v>
      </c>
      <c r="D35" s="15"/>
      <c r="E35" s="28">
        <f>'[1]GF-cons'!$E$31+[2]spec!$E$28+[3]cap!$E$25</f>
        <v>49417440</v>
      </c>
      <c r="F35" s="15"/>
      <c r="G35" s="28">
        <f>'[1]GF-cons'!$G$31+[2]spec!$G$28+[3]cap!$G$25</f>
        <v>33326775</v>
      </c>
      <c r="H35" s="28"/>
      <c r="I35" s="28">
        <f>'[1]GF-cons'!$I$31+[2]spec!$I$28+[3]cap!$I$25</f>
        <v>59206206</v>
      </c>
      <c r="J35" s="15"/>
      <c r="K35" s="28">
        <f t="shared" si="0"/>
        <v>25879431</v>
      </c>
    </row>
    <row r="36" spans="1:11" s="14" customFormat="1" ht="20.100000000000001" customHeight="1">
      <c r="A36" s="14" t="s">
        <v>26</v>
      </c>
      <c r="C36" s="28">
        <f>'[1]GF-cons'!$C$32+[2]spec!$C$29+[4]DEBT!$C$26</f>
        <v>7497285</v>
      </c>
      <c r="D36" s="15"/>
      <c r="E36" s="28">
        <f>'[1]GF-cons'!$E$32+[2]spec!$E$29+[4]DEBT!$E$26</f>
        <v>7542978</v>
      </c>
      <c r="F36" s="15"/>
      <c r="G36" s="28">
        <f>'[1]GF-cons'!$G$32+[2]spec!$G$29+[4]DEBT!$G$26</f>
        <v>8312724</v>
      </c>
      <c r="H36" s="28"/>
      <c r="I36" s="28">
        <f>'[1]GF-cons'!$I$32+[2]spec!$I$29+[4]DEBT!$I$26</f>
        <v>9222501</v>
      </c>
      <c r="J36" s="15"/>
      <c r="K36" s="28">
        <f t="shared" si="0"/>
        <v>909777</v>
      </c>
    </row>
    <row r="37" spans="1:11" s="14" customFormat="1" ht="20.100000000000001" customHeight="1">
      <c r="A37" s="14" t="s">
        <v>27</v>
      </c>
      <c r="C37" s="28">
        <f>'[1]GF-cons'!$C$33+[2]spec!$C$30+[3]cap!$C$26+[4]DEBT!$C$27</f>
        <v>2138468</v>
      </c>
      <c r="D37" s="15"/>
      <c r="E37" s="28">
        <f>'[1]GF-cons'!$E$33+[2]spec!$E$30+[3]cap!$E$26+[4]DEBT!$E$27</f>
        <v>21260386</v>
      </c>
      <c r="F37" s="15"/>
      <c r="G37" s="28">
        <f>'[1]GF-cons'!$G$33+[2]spec!$G$30+[3]cap!$G$26+[4]DEBT!$G$27</f>
        <v>13742935</v>
      </c>
      <c r="H37" s="28"/>
      <c r="I37" s="28">
        <f>'[1]GF-cons'!$I$33+[2]spec!$I$30+[3]cap!$I$26+[4]DEBT!$I$27</f>
        <v>16464175</v>
      </c>
      <c r="J37" s="15"/>
      <c r="K37" s="28">
        <f t="shared" si="0"/>
        <v>2721240</v>
      </c>
    </row>
    <row r="38" spans="1:11" s="14" customFormat="1" ht="15.75">
      <c r="C38" s="25"/>
      <c r="D38" s="15"/>
      <c r="E38" s="25"/>
      <c r="F38" s="15"/>
      <c r="G38" s="25"/>
      <c r="H38" s="28"/>
      <c r="I38" s="25"/>
      <c r="J38" s="28"/>
      <c r="K38" s="25"/>
    </row>
    <row r="39" spans="1:11" s="14" customFormat="1" ht="15.75">
      <c r="C39" s="28"/>
      <c r="D39" s="15"/>
      <c r="E39" s="28"/>
      <c r="F39" s="15"/>
      <c r="G39" s="28"/>
      <c r="H39" s="28"/>
      <c r="I39" s="28"/>
      <c r="J39" s="28"/>
      <c r="K39" s="28"/>
    </row>
    <row r="40" spans="1:11" s="12" customFormat="1" ht="15.75">
      <c r="A40" s="12" t="s">
        <v>28</v>
      </c>
      <c r="C40" s="31">
        <f>SUM(C30:C37)</f>
        <v>57643650</v>
      </c>
      <c r="D40" s="13"/>
      <c r="E40" s="31">
        <f>SUM(E30:E37)</f>
        <v>126833990</v>
      </c>
      <c r="F40" s="13"/>
      <c r="G40" s="31">
        <f>SUM(G30:G37)</f>
        <v>101519131</v>
      </c>
      <c r="H40" s="27"/>
      <c r="I40" s="31">
        <f>SUM(I30:I37)</f>
        <v>134443832</v>
      </c>
      <c r="J40" s="13"/>
      <c r="K40" s="31">
        <f>I40-G40</f>
        <v>32924701</v>
      </c>
    </row>
    <row r="41" spans="1:11" s="12" customFormat="1" ht="15.75">
      <c r="C41" s="27"/>
      <c r="D41" s="13"/>
      <c r="E41" s="27"/>
      <c r="F41" s="13"/>
      <c r="G41" s="27"/>
      <c r="H41" s="27"/>
      <c r="I41" s="27"/>
      <c r="J41" s="27"/>
      <c r="K41" s="27"/>
    </row>
    <row r="42" spans="1:11" s="12" customFormat="1" ht="15.75">
      <c r="C42" s="27"/>
      <c r="D42" s="13"/>
      <c r="E42" s="27"/>
      <c r="F42" s="13"/>
      <c r="G42" s="27"/>
      <c r="H42" s="27"/>
      <c r="I42" s="27"/>
      <c r="J42" s="27"/>
      <c r="K42" s="27"/>
    </row>
    <row r="43" spans="1:11" s="12" customFormat="1" ht="15.75">
      <c r="A43" s="12" t="s">
        <v>29</v>
      </c>
      <c r="C43" s="27"/>
      <c r="D43" s="13"/>
      <c r="E43" s="27"/>
      <c r="F43" s="13"/>
      <c r="G43" s="27"/>
      <c r="H43" s="27"/>
      <c r="I43" s="27"/>
      <c r="J43" s="27"/>
      <c r="K43" s="27"/>
    </row>
    <row r="44" spans="1:11" s="12" customFormat="1" ht="15.75">
      <c r="A44" s="12" t="s">
        <v>30</v>
      </c>
      <c r="C44" s="27"/>
      <c r="D44" s="13"/>
      <c r="E44" s="27"/>
      <c r="F44" s="13"/>
      <c r="G44" s="27"/>
      <c r="H44" s="27"/>
      <c r="I44" s="27"/>
      <c r="J44" s="27"/>
      <c r="K44" s="27"/>
    </row>
    <row r="45" spans="1:11" s="12" customFormat="1" ht="15.75">
      <c r="A45" s="12" t="s">
        <v>31</v>
      </c>
      <c r="C45" s="27">
        <f>C20-C40</f>
        <v>13272434</v>
      </c>
      <c r="D45" s="13"/>
      <c r="E45" s="27">
        <f>E20-E40</f>
        <v>-46930730</v>
      </c>
      <c r="F45" s="13"/>
      <c r="G45" s="27">
        <f>G20-G40</f>
        <v>-21057844</v>
      </c>
      <c r="H45" s="27"/>
      <c r="I45" s="27">
        <f>I20-I40</f>
        <v>-33387928</v>
      </c>
      <c r="J45" s="13"/>
      <c r="K45" s="27">
        <f>I45-G45</f>
        <v>-12330084</v>
      </c>
    </row>
    <row r="46" spans="1:11" s="14" customFormat="1" ht="15.75">
      <c r="C46" s="28"/>
      <c r="D46" s="15"/>
      <c r="E46" s="28"/>
      <c r="F46" s="15"/>
      <c r="G46" s="28"/>
      <c r="H46" s="28"/>
      <c r="I46" s="28"/>
      <c r="J46" s="28"/>
      <c r="K46" s="28"/>
    </row>
    <row r="47" spans="1:11" s="14" customFormat="1" ht="15.75">
      <c r="C47" s="28"/>
      <c r="D47" s="15"/>
      <c r="E47" s="28"/>
      <c r="F47" s="15"/>
      <c r="G47" s="28"/>
      <c r="H47" s="28"/>
      <c r="I47" s="28"/>
      <c r="J47" s="28"/>
      <c r="K47" s="28"/>
    </row>
    <row r="48" spans="1:11" s="14" customFormat="1" ht="15.75">
      <c r="C48" s="28"/>
      <c r="D48" s="15"/>
      <c r="E48" s="28"/>
      <c r="F48" s="15"/>
      <c r="G48" s="28"/>
      <c r="H48" s="28"/>
      <c r="I48" s="28"/>
      <c r="J48" s="28"/>
      <c r="K48" s="28"/>
    </row>
    <row r="49" spans="1:11" s="12" customFormat="1" ht="19.5" customHeight="1" thickBot="1">
      <c r="A49" s="12" t="s">
        <v>32</v>
      </c>
      <c r="C49" s="33">
        <f>C23-C40</f>
        <v>88210872</v>
      </c>
      <c r="D49" s="13"/>
      <c r="E49" s="33">
        <f>E23-E40</f>
        <v>22553625</v>
      </c>
      <c r="F49" s="13"/>
      <c r="G49" s="33">
        <f>G23-G40</f>
        <v>67153028</v>
      </c>
      <c r="H49" s="27"/>
      <c r="I49" s="33">
        <f>I23-I40</f>
        <v>33765100</v>
      </c>
      <c r="J49" s="13"/>
      <c r="K49" s="33">
        <f>I49-G49</f>
        <v>-33387928</v>
      </c>
    </row>
    <row r="50" spans="1:11" s="14" customFormat="1" ht="24" hidden="1" customHeight="1" thickTop="1">
      <c r="A50" s="12" t="s">
        <v>33</v>
      </c>
    </row>
    <row r="51" spans="1:11" s="14" customFormat="1" ht="18" hidden="1" customHeight="1">
      <c r="A51" s="14" t="s">
        <v>11</v>
      </c>
      <c r="C51" s="15">
        <v>95294688</v>
      </c>
      <c r="D51" s="15"/>
      <c r="E51" s="15"/>
      <c r="F51" s="15"/>
      <c r="G51" s="15">
        <v>68079858</v>
      </c>
      <c r="H51" s="15"/>
      <c r="I51" s="15">
        <v>85294226</v>
      </c>
      <c r="J51" s="15"/>
      <c r="K51" s="17"/>
    </row>
    <row r="52" spans="1:11" s="14" customFormat="1" ht="18" hidden="1" customHeight="1">
      <c r="A52" s="14" t="s">
        <v>12</v>
      </c>
      <c r="C52" s="15">
        <v>1494893</v>
      </c>
      <c r="D52" s="15"/>
      <c r="E52" s="15"/>
      <c r="F52" s="15"/>
      <c r="G52" s="15">
        <v>3420854</v>
      </c>
      <c r="H52" s="15"/>
      <c r="I52" s="15">
        <v>3585235</v>
      </c>
      <c r="K52" s="17"/>
    </row>
    <row r="53" spans="1:11" s="14" customFormat="1" ht="18" hidden="1" customHeight="1">
      <c r="A53" s="14" t="s">
        <v>13</v>
      </c>
      <c r="C53" s="15">
        <v>4102254</v>
      </c>
      <c r="D53" s="15"/>
      <c r="E53" s="15"/>
      <c r="F53" s="15"/>
      <c r="G53" s="15">
        <v>22732625</v>
      </c>
      <c r="H53" s="15"/>
      <c r="I53" s="15">
        <v>2748404</v>
      </c>
      <c r="K53" s="17"/>
    </row>
    <row r="54" spans="1:11" s="12" customFormat="1" ht="18" hidden="1" customHeight="1">
      <c r="A54" s="12" t="s">
        <v>14</v>
      </c>
      <c r="C54" s="13">
        <v>2933159</v>
      </c>
      <c r="D54" s="13"/>
      <c r="E54" s="13"/>
      <c r="F54" s="13"/>
      <c r="G54" s="13">
        <v>8198562</v>
      </c>
      <c r="H54" s="13"/>
      <c r="I54" s="13">
        <v>7211736</v>
      </c>
      <c r="K54" s="18"/>
    </row>
    <row r="55" spans="1:11" s="14" customFormat="1" ht="15.75" hidden="1">
      <c r="C55" s="15"/>
      <c r="D55" s="15"/>
      <c r="E55" s="15"/>
      <c r="F55" s="15"/>
      <c r="G55" s="15"/>
      <c r="H55" s="15"/>
      <c r="I55" s="15"/>
      <c r="J55" s="15"/>
      <c r="K55" s="15"/>
    </row>
    <row r="56" spans="1:11" s="12" customFormat="1" ht="15.75" hidden="1">
      <c r="A56" s="12" t="s">
        <v>34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s="12" customFormat="1" ht="16.5" hidden="1" thickBot="1">
      <c r="A57" s="12" t="s">
        <v>35</v>
      </c>
      <c r="C57" s="16">
        <v>52179227</v>
      </c>
      <c r="D57" s="13"/>
      <c r="E57" s="16">
        <v>28621591</v>
      </c>
      <c r="F57" s="13"/>
      <c r="G57" s="16">
        <v>52816545</v>
      </c>
      <c r="H57" s="13"/>
      <c r="I57" s="16">
        <v>32807983</v>
      </c>
      <c r="J57" s="13"/>
      <c r="K57" s="16">
        <v>-20008562</v>
      </c>
    </row>
    <row r="58" spans="1:11" s="14" customFormat="1" ht="16.5" hidden="1" thickTop="1"/>
    <row r="59" spans="1:11" s="12" customFormat="1" ht="15.75" hidden="1">
      <c r="A59" s="12" t="s">
        <v>36</v>
      </c>
      <c r="C59" s="19">
        <v>156004221</v>
      </c>
      <c r="G59" s="19">
        <v>155248444</v>
      </c>
      <c r="I59" s="19">
        <v>131647584</v>
      </c>
    </row>
    <row r="60" spans="1:11" s="14" customFormat="1" ht="16.5" thickTop="1">
      <c r="K60" s="20"/>
    </row>
    <row r="61" spans="1:11" s="14" customFormat="1" ht="15.75" hidden="1">
      <c r="A61" s="45" t="s">
        <v>59</v>
      </c>
      <c r="B61" s="7"/>
      <c r="C61" s="49">
        <v>88224689</v>
      </c>
      <c r="K61" s="21"/>
    </row>
    <row r="62" spans="1:11" s="14" customFormat="1" ht="15.75" hidden="1">
      <c r="A62" s="45" t="s">
        <v>60</v>
      </c>
      <c r="B62" s="7"/>
      <c r="C62" s="50">
        <v>-13817</v>
      </c>
      <c r="K62" s="21"/>
    </row>
    <row r="63" spans="1:11" s="14" customFormat="1" ht="15.75" hidden="1">
      <c r="A63" s="7"/>
      <c r="B63" s="7"/>
      <c r="C63" s="49">
        <f>SUM(C61:C62)</f>
        <v>88210872</v>
      </c>
      <c r="K63" s="21"/>
    </row>
    <row r="64" spans="1:11" s="14" customFormat="1" ht="15.75">
      <c r="C64" s="48"/>
      <c r="K64" s="21"/>
    </row>
    <row r="65" spans="1:11" s="14" customFormat="1" ht="15.75">
      <c r="C65" s="48"/>
      <c r="K65" s="21"/>
    </row>
    <row r="66" spans="1:11" s="14" customFormat="1" ht="15.75">
      <c r="C66" s="48"/>
      <c r="K66" s="21"/>
    </row>
    <row r="67" spans="1:11" s="14" customFormat="1" ht="15.75">
      <c r="C67" s="48"/>
      <c r="K67" s="21"/>
    </row>
    <row r="68" spans="1:11" s="14" customFormat="1" ht="15.75">
      <c r="C68" s="48"/>
      <c r="K68" s="21"/>
    </row>
    <row r="69" spans="1:11" s="14" customFormat="1" ht="15.75">
      <c r="C69" s="48"/>
      <c r="K69" s="21"/>
    </row>
    <row r="70" spans="1:11" s="14" customFormat="1" ht="15.75">
      <c r="K70" s="21"/>
    </row>
    <row r="71" spans="1:11" s="14" customFormat="1" ht="15.75">
      <c r="K71" s="21"/>
    </row>
    <row r="72" spans="1:11" s="14" customFormat="1" ht="15.75"/>
    <row r="74" spans="1:11">
      <c r="A74" s="43" t="s">
        <v>54</v>
      </c>
    </row>
  </sheetData>
  <phoneticPr fontId="0" type="noConversion"/>
  <printOptions horizontalCentered="1"/>
  <pageMargins left="0.75" right="0.75" top="0.75" bottom="0.75" header="0.5" footer="0.5"/>
  <pageSetup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26"/>
  </sheetPr>
  <dimension ref="A1:K70"/>
  <sheetViews>
    <sheetView tabSelected="1" view="pageLayout" topLeftCell="A4" zoomScaleNormal="75" workbookViewId="0">
      <selection activeCell="A26" sqref="A26:XFD26"/>
    </sheetView>
  </sheetViews>
  <sheetFormatPr defaultRowHeight="15.75"/>
  <cols>
    <col min="1" max="1" width="40.85546875" style="14" customWidth="1"/>
    <col min="2" max="2" width="1.7109375" style="14" customWidth="1"/>
    <col min="3" max="3" width="14.7109375" style="14" customWidth="1"/>
    <col min="4" max="4" width="1.7109375" style="14" customWidth="1"/>
    <col min="5" max="5" width="14.7109375" style="14" customWidth="1"/>
    <col min="6" max="6" width="1.7109375" style="14" customWidth="1"/>
    <col min="7" max="7" width="14.7109375" style="14" customWidth="1"/>
    <col min="8" max="8" width="1.7109375" style="14" customWidth="1"/>
    <col min="9" max="9" width="14.7109375" style="14" customWidth="1"/>
    <col min="10" max="10" width="1.7109375" style="14" customWidth="1"/>
    <col min="11" max="11" width="14.7109375" style="14" customWidth="1"/>
    <col min="12" max="16384" width="9.140625" style="14"/>
  </cols>
  <sheetData>
    <row r="1" spans="1:11" hidden="1"/>
    <row r="2" spans="1:11" hidden="1"/>
    <row r="3" spans="1:11" hidden="1"/>
    <row r="4" spans="1:11" s="1" customFormat="1" ht="18.75">
      <c r="K4" s="2" t="s">
        <v>37</v>
      </c>
    </row>
    <row r="5" spans="1:11" s="4" customFormat="1" ht="33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7" customFormat="1" ht="25.5">
      <c r="A7" s="5" t="s">
        <v>38</v>
      </c>
      <c r="B7" s="6"/>
      <c r="C7" s="5"/>
      <c r="D7" s="5"/>
      <c r="E7" s="5"/>
      <c r="F7" s="5"/>
      <c r="G7" s="5"/>
      <c r="H7" s="5"/>
      <c r="I7" s="5"/>
      <c r="J7" s="5"/>
      <c r="K7" s="5"/>
    </row>
    <row r="8" spans="1:11" s="4" customFormat="1" ht="13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7" customFormat="1" ht="25.5">
      <c r="A9" s="6" t="s">
        <v>3</v>
      </c>
      <c r="B9" s="6"/>
      <c r="C9" s="5"/>
      <c r="D9" s="5"/>
      <c r="E9" s="5"/>
      <c r="F9" s="5"/>
      <c r="G9" s="5"/>
      <c r="H9" s="5"/>
      <c r="I9" s="5"/>
      <c r="J9" s="5"/>
      <c r="K9" s="5"/>
    </row>
    <row r="10" spans="1:11" s="7" customFormat="1" ht="10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s="7" customFormat="1" ht="32.25" customHeight="1">
      <c r="A11" s="8" t="s">
        <v>52</v>
      </c>
      <c r="B11" s="6"/>
      <c r="C11" s="5"/>
      <c r="D11" s="5"/>
      <c r="E11" s="5"/>
      <c r="F11" s="5"/>
      <c r="G11" s="5"/>
      <c r="H11" s="5"/>
      <c r="I11" s="5"/>
      <c r="J11" s="5"/>
      <c r="K11" s="5"/>
    </row>
    <row r="12" spans="1:11" ht="30" hidden="1">
      <c r="A12" s="22" t="s">
        <v>39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idden="1"/>
    <row r="14" spans="1:11" ht="23.25" hidden="1">
      <c r="A14" s="24" t="s">
        <v>40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9" spans="1:11" s="7" customFormat="1" ht="12.75">
      <c r="C19" s="9" t="s">
        <v>4</v>
      </c>
      <c r="D19" s="9"/>
      <c r="E19" s="9" t="s">
        <v>55</v>
      </c>
      <c r="F19" s="9"/>
      <c r="G19" s="9" t="s">
        <v>56</v>
      </c>
      <c r="H19" s="9"/>
      <c r="I19" s="9" t="s">
        <v>53</v>
      </c>
      <c r="J19" s="9"/>
      <c r="K19" s="9" t="s">
        <v>5</v>
      </c>
    </row>
    <row r="20" spans="1:11" s="7" customFormat="1" ht="12.75">
      <c r="A20" s="10" t="s">
        <v>6</v>
      </c>
      <c r="B20" s="10"/>
      <c r="C20" s="11" t="s">
        <v>57</v>
      </c>
      <c r="D20" s="11"/>
      <c r="E20" s="11" t="s">
        <v>7</v>
      </c>
      <c r="F20" s="11"/>
      <c r="G20" s="11" t="s">
        <v>8</v>
      </c>
      <c r="H20" s="11"/>
      <c r="I20" s="11" t="s">
        <v>7</v>
      </c>
      <c r="J20" s="11"/>
      <c r="K20" s="11">
        <v>2009</v>
      </c>
    </row>
    <row r="21" spans="1:11" s="12" customFormat="1" ht="21" customHeight="1">
      <c r="A21" s="12" t="s">
        <v>10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8" customHeight="1">
      <c r="A22" s="14" t="s">
        <v>11</v>
      </c>
      <c r="C22" s="28">
        <f>[5]ent!$C$21</f>
        <v>99051543</v>
      </c>
      <c r="D22" s="15"/>
      <c r="E22" s="28">
        <f>[5]ent!$E$21</f>
        <v>80063753</v>
      </c>
      <c r="F22" s="15"/>
      <c r="G22" s="28">
        <f>C55</f>
        <v>94825477</v>
      </c>
      <c r="H22" s="28"/>
      <c r="I22" s="28">
        <f>G55</f>
        <v>100477604</v>
      </c>
      <c r="J22" s="28"/>
      <c r="K22" s="36"/>
    </row>
    <row r="23" spans="1:11" ht="18" customHeight="1">
      <c r="A23" s="14" t="s">
        <v>12</v>
      </c>
      <c r="C23" s="28">
        <f>[5]ent!$C$22</f>
        <v>1834770</v>
      </c>
      <c r="D23" s="15"/>
      <c r="E23" s="28">
        <f>[5]ent!$E$22</f>
        <v>3243665</v>
      </c>
      <c r="F23" s="15"/>
      <c r="G23" s="28">
        <f>C56</f>
        <v>2412052</v>
      </c>
      <c r="H23" s="28"/>
      <c r="I23" s="28">
        <f>G56</f>
        <v>3142902</v>
      </c>
      <c r="J23" s="28"/>
      <c r="K23" s="36"/>
    </row>
    <row r="24" spans="1:11" ht="18" customHeight="1">
      <c r="A24" s="14" t="s">
        <v>13</v>
      </c>
      <c r="C24" s="28">
        <f>[5]ent!$C$23</f>
        <v>5295488</v>
      </c>
      <c r="D24" s="15"/>
      <c r="E24" s="28">
        <f>[5]ent!$E$23</f>
        <v>19934171</v>
      </c>
      <c r="F24" s="15"/>
      <c r="G24" s="28">
        <f>C57</f>
        <v>5725179</v>
      </c>
      <c r="H24" s="28"/>
      <c r="I24" s="28">
        <f>G57</f>
        <v>7563626</v>
      </c>
      <c r="J24" s="28"/>
      <c r="K24" s="36"/>
    </row>
    <row r="25" spans="1:11" s="12" customFormat="1" ht="18" customHeight="1">
      <c r="A25" s="12" t="s">
        <v>14</v>
      </c>
      <c r="C25" s="27">
        <f>[5]ent!$C$24</f>
        <v>8675669</v>
      </c>
      <c r="D25" s="13"/>
      <c r="E25" s="27">
        <f>[5]ent!$E$24</f>
        <v>8606843</v>
      </c>
      <c r="F25" s="13"/>
      <c r="G25" s="27">
        <f>C58</f>
        <v>10892319.439999999</v>
      </c>
      <c r="H25" s="27"/>
      <c r="I25" s="27">
        <f>G58</f>
        <v>9963415.4399999995</v>
      </c>
      <c r="J25" s="27"/>
      <c r="K25" s="32"/>
    </row>
    <row r="26" spans="1:11" s="12" customFormat="1" ht="18" hidden="1" customHeight="1">
      <c r="A26" s="12" t="s">
        <v>50</v>
      </c>
      <c r="C26" s="27">
        <f>[5]ent!$C$25</f>
        <v>0</v>
      </c>
      <c r="D26" s="13"/>
      <c r="E26" s="27"/>
      <c r="F26" s="13"/>
      <c r="G26" s="27"/>
      <c r="H26" s="27"/>
      <c r="I26" s="27"/>
      <c r="J26" s="27"/>
      <c r="K26" s="32"/>
    </row>
    <row r="27" spans="1:11" s="12" customFormat="1" hidden="1">
      <c r="A27" s="12" t="s">
        <v>15</v>
      </c>
      <c r="C27" s="42">
        <f>SUM(C22:C26)</f>
        <v>114857470</v>
      </c>
      <c r="D27" s="13"/>
      <c r="E27" s="42">
        <f>SUM(E22:E25)</f>
        <v>111848432</v>
      </c>
      <c r="F27" s="13"/>
      <c r="G27" s="42">
        <f>SUM(G22:G25)</f>
        <v>113855027.44</v>
      </c>
      <c r="H27" s="27"/>
      <c r="I27" s="42">
        <f>SUM(I22:I25)</f>
        <v>121147547.44</v>
      </c>
      <c r="J27" s="27"/>
      <c r="K27" s="32"/>
    </row>
    <row r="28" spans="1:11">
      <c r="C28" s="28"/>
      <c r="D28" s="15"/>
      <c r="E28" s="28"/>
      <c r="F28" s="15"/>
      <c r="G28" s="28"/>
      <c r="H28" s="28"/>
      <c r="I28" s="28"/>
      <c r="J28" s="28"/>
      <c r="K28" s="28"/>
    </row>
    <row r="29" spans="1:11">
      <c r="C29" s="28"/>
      <c r="D29" s="15"/>
      <c r="E29" s="28"/>
      <c r="F29" s="15"/>
      <c r="G29" s="28"/>
      <c r="H29" s="28"/>
      <c r="I29" s="28"/>
      <c r="J29" s="28"/>
      <c r="K29" s="28"/>
    </row>
    <row r="30" spans="1:11" s="12" customFormat="1">
      <c r="A30" s="12" t="s">
        <v>16</v>
      </c>
      <c r="C30" s="34">
        <f>[5]ent!$C$29</f>
        <v>23668908</v>
      </c>
      <c r="D30" s="13"/>
      <c r="E30" s="34">
        <f>[5]ent!$E$29</f>
        <v>35734645</v>
      </c>
      <c r="F30" s="13"/>
      <c r="G30" s="34">
        <f>[5]ent!$G$29</f>
        <v>34242722</v>
      </c>
      <c r="H30" s="27"/>
      <c r="I30" s="34">
        <f>[5]ent!$I$29</f>
        <v>24798974</v>
      </c>
      <c r="J30" s="27"/>
      <c r="K30" s="34">
        <f>I30-G30</f>
        <v>-9443748</v>
      </c>
    </row>
    <row r="31" spans="1:11">
      <c r="C31" s="28"/>
      <c r="D31" s="15"/>
      <c r="E31" s="28"/>
      <c r="F31" s="15"/>
      <c r="G31" s="28"/>
      <c r="H31" s="28"/>
      <c r="I31" s="28"/>
      <c r="J31" s="28"/>
      <c r="K31" s="28"/>
    </row>
    <row r="32" spans="1:11">
      <c r="C32" s="28"/>
      <c r="D32" s="15"/>
      <c r="E32" s="28"/>
      <c r="F32" s="15"/>
      <c r="G32" s="28"/>
      <c r="H32" s="28"/>
      <c r="I32" s="28"/>
      <c r="J32" s="28"/>
      <c r="K32" s="28"/>
    </row>
    <row r="33" spans="1:11">
      <c r="A33" s="12" t="s">
        <v>41</v>
      </c>
      <c r="B33" s="12"/>
      <c r="C33" s="28"/>
      <c r="D33" s="15"/>
      <c r="E33" s="28"/>
      <c r="F33" s="15"/>
      <c r="G33" s="28"/>
      <c r="H33" s="28"/>
      <c r="I33" s="28"/>
      <c r="J33" s="28"/>
      <c r="K33" s="28"/>
    </row>
    <row r="34" spans="1:11">
      <c r="C34" s="28"/>
      <c r="D34" s="15"/>
      <c r="E34" s="28"/>
      <c r="F34" s="15"/>
      <c r="G34" s="28"/>
      <c r="H34" s="28"/>
      <c r="I34" s="28"/>
      <c r="J34" s="28"/>
      <c r="K34" s="28"/>
    </row>
    <row r="35" spans="1:11" ht="18" customHeight="1">
      <c r="A35" s="14" t="s">
        <v>20</v>
      </c>
      <c r="C35" s="28">
        <f>'[5]106'!$C$29+'[5]401'!$C$41+'[5]430'!$C$46</f>
        <v>7534060.5600000005</v>
      </c>
      <c r="D35" s="15"/>
      <c r="E35" s="28">
        <f>'[5]106'!$E$29+'[5]401'!$E$41+'[5]430'!$E$46</f>
        <v>8674040</v>
      </c>
      <c r="F35" s="15"/>
      <c r="G35" s="28">
        <f>'[5]106'!$G$29+'[5]401'!$G$41+'[5]430'!$G$46</f>
        <v>7941050</v>
      </c>
      <c r="H35" s="28"/>
      <c r="I35" s="28">
        <f>'[5]106'!$I$29+'[5]401'!$I$41+'[5]430'!$I$46</f>
        <v>8783425</v>
      </c>
      <c r="J35" s="28"/>
      <c r="K35" s="28">
        <f t="shared" ref="K35:K41" si="0">I35-G35</f>
        <v>842375</v>
      </c>
    </row>
    <row r="36" spans="1:11" ht="18" customHeight="1">
      <c r="A36" s="14" t="s">
        <v>21</v>
      </c>
      <c r="C36" s="28">
        <f>'[5]106'!$C$30+'[5]401'!$C$42+'[5]430'!$C$47</f>
        <v>8017400</v>
      </c>
      <c r="D36" s="15"/>
      <c r="E36" s="28">
        <f>'[5]106'!$E$30+'[5]401'!$E$42+'[5]430'!$E$47</f>
        <v>8973517</v>
      </c>
      <c r="F36" s="15"/>
      <c r="G36" s="28">
        <f>'[5]106'!$G$30+'[5]401'!$G$42+'[5]430'!$G$47</f>
        <v>8682402</v>
      </c>
      <c r="H36" s="28"/>
      <c r="I36" s="28">
        <f>'[5]106'!$I$30+'[5]401'!$I$42+'[5]430'!$I$47</f>
        <v>9188030</v>
      </c>
      <c r="J36" s="28"/>
      <c r="K36" s="28">
        <f t="shared" si="0"/>
        <v>505628</v>
      </c>
    </row>
    <row r="37" spans="1:11" ht="18" customHeight="1">
      <c r="A37" s="14" t="s">
        <v>22</v>
      </c>
      <c r="C37" s="28">
        <f>'[5]106'!$C$36+'[5]401'!$C$43+'[5]430'!$C$48</f>
        <v>2083813</v>
      </c>
      <c r="D37" s="15"/>
      <c r="E37" s="28">
        <f>'[5]401'!$E$43+'[5]430'!$E$48</f>
        <v>2507083</v>
      </c>
      <c r="F37" s="15"/>
      <c r="G37" s="28">
        <f>'[5]401'!$G$43+'[5]430'!$G$48</f>
        <v>2573413</v>
      </c>
      <c r="H37" s="28"/>
      <c r="I37" s="28">
        <f>'[5]401'!$I$43+'[5]430'!$I$48</f>
        <v>2837715</v>
      </c>
      <c r="J37" s="28"/>
      <c r="K37" s="28">
        <f t="shared" si="0"/>
        <v>264302</v>
      </c>
    </row>
    <row r="38" spans="1:11" ht="18" customHeight="1">
      <c r="A38" s="14" t="s">
        <v>23</v>
      </c>
      <c r="C38" s="28">
        <f>'[5]106'!$C$32+'[5]401'!$C$44+'[5]430'!$C$49</f>
        <v>5640862.9900000002</v>
      </c>
      <c r="D38" s="15"/>
      <c r="E38" s="28">
        <f>'[5]106'!$E$32+'[5]401'!$E$44+'[5]430'!$E$49</f>
        <v>5827414</v>
      </c>
      <c r="F38" s="15"/>
      <c r="G38" s="28">
        <f>'[5]106'!$G$32+'[5]401'!$G$44+'[5]430'!$G$49</f>
        <v>5835914</v>
      </c>
      <c r="H38" s="28"/>
      <c r="I38" s="28">
        <f>'[5]106'!$I$32+'[5]401'!$I$44+'[5]430'!$I$49</f>
        <v>5888914</v>
      </c>
      <c r="J38" s="28"/>
      <c r="K38" s="28">
        <f t="shared" si="0"/>
        <v>53000</v>
      </c>
    </row>
    <row r="39" spans="1:11" ht="18" customHeight="1">
      <c r="A39" s="14" t="s">
        <v>24</v>
      </c>
      <c r="C39" s="28">
        <f>'[5]401'!$C$45+'[5]430'!$C$50</f>
        <v>1593161</v>
      </c>
      <c r="D39" s="15"/>
      <c r="E39" s="28">
        <f>'[5]401'!$E$45+'[5]430'!$E$50</f>
        <v>1611582</v>
      </c>
      <c r="F39" s="15"/>
      <c r="G39" s="28">
        <f>'[5]401'!$G$45+'[5]430'!$G$50</f>
        <v>1527503</v>
      </c>
      <c r="H39" s="28"/>
      <c r="I39" s="28">
        <f>'[5]401'!$I$45+'[5]430'!$I$50</f>
        <v>1457899</v>
      </c>
      <c r="J39" s="28"/>
      <c r="K39" s="28">
        <f t="shared" si="0"/>
        <v>-69604</v>
      </c>
    </row>
    <row r="40" spans="1:11" ht="18" customHeight="1">
      <c r="A40" s="14" t="s">
        <v>26</v>
      </c>
      <c r="C40" s="28">
        <f>'[5]106'!$C$33+'[5]401'!$C$46+'[5]430'!$C$51</f>
        <v>349234</v>
      </c>
      <c r="D40" s="15"/>
      <c r="E40" s="28">
        <f>'[5]106'!$E$33+'[5]401'!$E$46+'[5]430'!$E$51</f>
        <v>365815</v>
      </c>
      <c r="F40" s="15"/>
      <c r="G40" s="28">
        <f>'[5]106'!$G$33+'[5]401'!$G$46+'[5]430'!$G$51</f>
        <v>361420</v>
      </c>
      <c r="H40" s="28"/>
      <c r="I40" s="28">
        <f>'[5]106'!$I$33+'[5]401'!$I$46+'[5]430'!$I$51</f>
        <v>367885</v>
      </c>
      <c r="J40" s="28"/>
      <c r="K40" s="28">
        <f t="shared" si="0"/>
        <v>6465</v>
      </c>
    </row>
    <row r="41" spans="1:11" ht="18" customHeight="1">
      <c r="A41" s="14" t="s">
        <v>27</v>
      </c>
      <c r="C41" s="28">
        <f>'[5]106'!$C$34</f>
        <v>11522</v>
      </c>
      <c r="D41" s="15"/>
      <c r="E41" s="28">
        <f>'[5]106'!$E$34</f>
        <v>13500</v>
      </c>
      <c r="F41" s="15"/>
      <c r="G41" s="28">
        <f>'[5]106'!$G$34</f>
        <v>13500</v>
      </c>
      <c r="H41" s="28"/>
      <c r="I41" s="28">
        <f>'[5]106'!$I$34</f>
        <v>13500</v>
      </c>
      <c r="J41" s="28"/>
      <c r="K41" s="28">
        <f t="shared" si="0"/>
        <v>0</v>
      </c>
    </row>
    <row r="42" spans="1:11">
      <c r="C42" s="25"/>
      <c r="D42" s="15"/>
      <c r="E42" s="25"/>
      <c r="F42" s="15"/>
      <c r="G42" s="25"/>
      <c r="H42" s="28"/>
      <c r="I42" s="25"/>
      <c r="J42" s="28"/>
      <c r="K42" s="25"/>
    </row>
    <row r="43" spans="1:11">
      <c r="C43" s="28"/>
      <c r="D43" s="15"/>
      <c r="E43" s="28"/>
      <c r="F43" s="15"/>
      <c r="G43" s="28"/>
      <c r="H43" s="28"/>
      <c r="I43" s="28"/>
      <c r="J43" s="28"/>
      <c r="K43" s="28"/>
    </row>
    <row r="44" spans="1:11" s="12" customFormat="1">
      <c r="A44" s="12" t="s">
        <v>42</v>
      </c>
      <c r="C44" s="31">
        <f>SUM(C35:C41)</f>
        <v>25230053.550000004</v>
      </c>
      <c r="D44" s="13"/>
      <c r="E44" s="31">
        <f>SUM(E35:E41)</f>
        <v>27972951</v>
      </c>
      <c r="F44" s="13"/>
      <c r="G44" s="31">
        <f>SUM(G35:G41)</f>
        <v>26935202</v>
      </c>
      <c r="H44" s="27"/>
      <c r="I44" s="31">
        <f>SUM(I35:I41)</f>
        <v>28537368</v>
      </c>
      <c r="J44" s="27"/>
      <c r="K44" s="31">
        <f>I44-G44</f>
        <v>1602166</v>
      </c>
    </row>
    <row r="45" spans="1:11">
      <c r="C45" s="25"/>
      <c r="D45" s="15"/>
      <c r="E45" s="25"/>
      <c r="F45" s="15"/>
      <c r="G45" s="25"/>
      <c r="H45" s="28"/>
      <c r="I45" s="25"/>
      <c r="J45" s="28"/>
      <c r="K45" s="25"/>
    </row>
    <row r="46" spans="1:11">
      <c r="C46" s="28"/>
      <c r="D46" s="15"/>
      <c r="E46" s="28"/>
      <c r="F46" s="15"/>
      <c r="G46" s="28"/>
      <c r="H46" s="28"/>
      <c r="I46" s="28"/>
      <c r="J46" s="28"/>
      <c r="K46" s="28"/>
    </row>
    <row r="47" spans="1:11" s="12" customFormat="1">
      <c r="A47" s="12" t="s">
        <v>43</v>
      </c>
      <c r="C47" s="27"/>
      <c r="D47" s="13"/>
      <c r="E47" s="27"/>
      <c r="F47" s="13"/>
      <c r="G47" s="27"/>
      <c r="H47" s="27"/>
      <c r="I47" s="27"/>
      <c r="J47" s="27"/>
      <c r="K47" s="27"/>
    </row>
    <row r="48" spans="1:11" s="12" customFormat="1">
      <c r="A48" s="12" t="s">
        <v>44</v>
      </c>
      <c r="C48" s="27">
        <f>C30-C44</f>
        <v>-1561145.5500000045</v>
      </c>
      <c r="D48" s="13"/>
      <c r="E48" s="27">
        <f>E30-E44</f>
        <v>7761694</v>
      </c>
      <c r="F48" s="13"/>
      <c r="G48" s="27">
        <f>G30-G44</f>
        <v>7307520</v>
      </c>
      <c r="H48" s="27"/>
      <c r="I48" s="27">
        <f>I30-I44</f>
        <v>-3738394</v>
      </c>
      <c r="J48" s="27"/>
      <c r="K48" s="32"/>
    </row>
    <row r="49" spans="1:11" ht="12" customHeight="1">
      <c r="C49" s="28"/>
      <c r="D49" s="15"/>
      <c r="E49" s="28"/>
      <c r="F49" s="15"/>
      <c r="G49" s="28"/>
      <c r="H49" s="28"/>
      <c r="I49" s="28"/>
      <c r="J49" s="28"/>
      <c r="K49" s="36"/>
    </row>
    <row r="50" spans="1:11" s="12" customFormat="1">
      <c r="A50" s="12" t="s">
        <v>45</v>
      </c>
      <c r="C50" s="27">
        <f>[5]ent!$C$49</f>
        <v>558703</v>
      </c>
      <c r="D50" s="13"/>
      <c r="E50" s="27">
        <v>0</v>
      </c>
      <c r="F50" s="13"/>
      <c r="G50" s="27">
        <v>0</v>
      </c>
      <c r="H50" s="27"/>
      <c r="I50" s="27">
        <v>0</v>
      </c>
      <c r="J50" s="27"/>
      <c r="K50" s="32"/>
    </row>
    <row r="51" spans="1:11" s="12" customFormat="1" ht="21.75" customHeight="1">
      <c r="A51" s="12" t="s">
        <v>46</v>
      </c>
      <c r="C51" s="42">
        <f>C48+C50</f>
        <v>-1002442.5500000045</v>
      </c>
      <c r="D51" s="13"/>
      <c r="E51" s="42">
        <f>SUM(E48:E50)</f>
        <v>7761694</v>
      </c>
      <c r="F51" s="13"/>
      <c r="G51" s="42">
        <f>SUM(G48:G50)</f>
        <v>7307520</v>
      </c>
      <c r="H51" s="27"/>
      <c r="I51" s="42">
        <f>SUM(I48:I50)</f>
        <v>-3738394</v>
      </c>
      <c r="J51" s="27"/>
      <c r="K51" s="32"/>
    </row>
    <row r="52" spans="1:11">
      <c r="C52" s="28"/>
      <c r="D52" s="15"/>
      <c r="E52" s="28"/>
      <c r="F52" s="15"/>
      <c r="G52" s="28"/>
      <c r="H52" s="28"/>
      <c r="I52" s="28"/>
      <c r="J52" s="28"/>
      <c r="K52" s="36"/>
    </row>
    <row r="53" spans="1:11">
      <c r="C53" s="28"/>
      <c r="D53" s="15"/>
      <c r="E53" s="28"/>
      <c r="F53" s="15"/>
      <c r="G53" s="28"/>
      <c r="H53" s="28"/>
      <c r="I53" s="28"/>
      <c r="J53" s="28"/>
      <c r="K53" s="28"/>
    </row>
    <row r="54" spans="1:11">
      <c r="A54" s="12" t="s">
        <v>33</v>
      </c>
      <c r="C54" s="35"/>
      <c r="E54" s="35"/>
      <c r="G54" s="35"/>
      <c r="H54" s="35"/>
      <c r="I54" s="35"/>
      <c r="J54" s="35"/>
      <c r="K54" s="35"/>
    </row>
    <row r="55" spans="1:11" ht="18" customHeight="1">
      <c r="A55" s="14" t="s">
        <v>11</v>
      </c>
      <c r="C55" s="28">
        <f>[5]ent!$C$54</f>
        <v>94825477</v>
      </c>
      <c r="D55" s="15"/>
      <c r="E55" s="28">
        <f>[5]ent!$E$54</f>
        <v>95889332</v>
      </c>
      <c r="F55" s="15"/>
      <c r="G55" s="28">
        <f>[5]ent!$G$54</f>
        <v>100477604</v>
      </c>
      <c r="H55" s="28"/>
      <c r="I55" s="28">
        <f>[5]ent!$I$54</f>
        <v>111053797</v>
      </c>
      <c r="J55" s="28"/>
      <c r="K55" s="37"/>
    </row>
    <row r="56" spans="1:11" ht="18" customHeight="1">
      <c r="A56" s="14" t="s">
        <v>12</v>
      </c>
      <c r="C56" s="28">
        <f>[5]ent!$C$55</f>
        <v>2412052</v>
      </c>
      <c r="D56" s="15"/>
      <c r="E56" s="28">
        <f>[5]ent!$E$55</f>
        <v>3188522</v>
      </c>
      <c r="F56" s="15"/>
      <c r="G56" s="28">
        <f>[5]ent!$G$55</f>
        <v>3142902</v>
      </c>
      <c r="H56" s="28"/>
      <c r="I56" s="28">
        <f>[5]ent!$I$55</f>
        <v>3050902</v>
      </c>
      <c r="J56" s="35"/>
      <c r="K56" s="37"/>
    </row>
    <row r="57" spans="1:11" ht="18" customHeight="1">
      <c r="A57" s="14" t="s">
        <v>13</v>
      </c>
      <c r="C57" s="28">
        <f>[5]ent!$C$56</f>
        <v>5725179</v>
      </c>
      <c r="D57" s="15"/>
      <c r="E57" s="28">
        <f>[5]ent!$E$56</f>
        <v>5246465</v>
      </c>
      <c r="F57" s="15"/>
      <c r="G57" s="28">
        <f>[5]ent!$G$56</f>
        <v>7563626</v>
      </c>
      <c r="H57" s="28"/>
      <c r="I57" s="28">
        <f>[5]ent!$I$56</f>
        <v>6345536</v>
      </c>
      <c r="J57" s="35"/>
      <c r="K57" s="37"/>
    </row>
    <row r="58" spans="1:11" s="12" customFormat="1" ht="18" customHeight="1">
      <c r="A58" s="12" t="s">
        <v>14</v>
      </c>
      <c r="C58" s="27">
        <f>[5]ent!$C$57</f>
        <v>10892319.439999999</v>
      </c>
      <c r="D58" s="13"/>
      <c r="E58" s="27">
        <f>[5]ent!$E$57</f>
        <v>15285807</v>
      </c>
      <c r="F58" s="13"/>
      <c r="G58" s="27">
        <f>[5]ent!$G$57</f>
        <v>9963415.4399999995</v>
      </c>
      <c r="H58" s="27"/>
      <c r="I58" s="27">
        <f>I61-SUM(I55:I57)</f>
        <v>-3041081.5600000024</v>
      </c>
      <c r="J58" s="38"/>
      <c r="K58" s="39"/>
    </row>
    <row r="59" spans="1:11" hidden="1">
      <c r="A59" s="12" t="s">
        <v>47</v>
      </c>
      <c r="C59" s="25">
        <f>SUM(C55:C58)</f>
        <v>113855027.44</v>
      </c>
      <c r="D59" s="15"/>
      <c r="E59" s="25">
        <f>SUM(E55:E58)</f>
        <v>119610126</v>
      </c>
      <c r="F59" s="15"/>
      <c r="G59" s="25">
        <f>SUM(G55:G58)</f>
        <v>121147547.44</v>
      </c>
      <c r="H59" s="28"/>
      <c r="I59" s="25">
        <f>SUM(I55:I58)</f>
        <v>117409153.44</v>
      </c>
      <c r="J59" s="35"/>
      <c r="K59" s="37"/>
    </row>
    <row r="60" spans="1:11">
      <c r="C60" s="15"/>
      <c r="D60" s="15"/>
      <c r="E60" s="15"/>
      <c r="F60" s="15"/>
      <c r="G60" s="28"/>
      <c r="H60" s="28"/>
      <c r="I60" s="28"/>
      <c r="J60" s="28"/>
      <c r="K60" s="28"/>
    </row>
    <row r="61" spans="1:11" hidden="1">
      <c r="A61" s="45" t="s">
        <v>49</v>
      </c>
      <c r="B61" s="7"/>
      <c r="C61" s="46">
        <f>(C27+C30-C44)+C50</f>
        <v>113855027.44999999</v>
      </c>
      <c r="D61" s="46"/>
      <c r="E61" s="46">
        <f>E27+E30-E44+E50</f>
        <v>119610126</v>
      </c>
      <c r="F61" s="46"/>
      <c r="G61" s="47">
        <f>G27+G30-G44+G50</f>
        <v>121162547.44</v>
      </c>
      <c r="H61" s="47"/>
      <c r="I61" s="47">
        <f>I27+I30-I44+I50</f>
        <v>117409153.44</v>
      </c>
      <c r="J61" s="28"/>
      <c r="K61" s="28"/>
    </row>
    <row r="62" spans="1:11" hidden="1">
      <c r="A62" s="45" t="s">
        <v>58</v>
      </c>
      <c r="B62" s="7"/>
      <c r="C62" s="46">
        <v>13855027</v>
      </c>
      <c r="D62" s="46"/>
      <c r="E62" s="46"/>
      <c r="F62" s="46"/>
      <c r="G62" s="47"/>
      <c r="H62" s="47"/>
      <c r="I62" s="47"/>
      <c r="J62" s="28"/>
      <c r="K62" s="28"/>
    </row>
    <row r="63" spans="1:11">
      <c r="A63" s="21"/>
      <c r="C63" s="15"/>
      <c r="D63" s="15"/>
      <c r="E63" s="15"/>
      <c r="F63" s="15"/>
      <c r="G63" s="28"/>
      <c r="H63" s="28"/>
      <c r="I63" s="28"/>
      <c r="J63" s="28"/>
      <c r="K63" s="28"/>
    </row>
    <row r="64" spans="1:11">
      <c r="A64" s="21"/>
      <c r="C64" s="15"/>
      <c r="D64" s="15"/>
      <c r="E64" s="15"/>
      <c r="F64" s="15"/>
      <c r="G64" s="28"/>
      <c r="H64" s="28"/>
      <c r="I64" s="28"/>
      <c r="J64" s="28"/>
      <c r="K64" s="28"/>
    </row>
    <row r="65" spans="1:1" s="7" customFormat="1" ht="12.75"/>
    <row r="66" spans="1:1" s="7" customFormat="1" ht="12.75"/>
    <row r="67" spans="1:1" s="7" customFormat="1" ht="12.75">
      <c r="A67" s="43" t="s">
        <v>54</v>
      </c>
    </row>
    <row r="68" spans="1:1" s="7" customFormat="1" ht="12.75"/>
    <row r="69" spans="1:1" s="7" customFormat="1" ht="12.75"/>
    <row r="70" spans="1:1" s="7" customFormat="1" ht="12.75"/>
  </sheetData>
  <phoneticPr fontId="0" type="noConversion"/>
  <printOptions horizontalCentered="1"/>
  <pageMargins left="0.75" right="0.75" top="0.75" bottom="0.7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A</vt:lpstr>
      <vt:lpstr>Exhibit B</vt:lpstr>
    </vt:vector>
  </TitlesOfParts>
  <Company>SCP 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</dc:creator>
  <cp:lastModifiedBy>vberthelot</cp:lastModifiedBy>
  <cp:lastPrinted>2009-09-25T14:30:30Z</cp:lastPrinted>
  <dcterms:created xsi:type="dcterms:W3CDTF">2006-11-29T17:12:20Z</dcterms:created>
  <dcterms:modified xsi:type="dcterms:W3CDTF">2009-09-29T15:21:14Z</dcterms:modified>
</cp:coreProperties>
</file>