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9192" windowHeight="5268" tabRatio="981" activeTab="1"/>
  </bookViews>
  <sheets>
    <sheet name="Consolidated" sheetId="51" r:id="rId1"/>
    <sheet name="Cons" sheetId="2" r:id="rId2"/>
    <sheet name="General" sheetId="24" r:id="rId3"/>
    <sheet name="400206" sheetId="67" r:id="rId4"/>
    <sheet name="400610" sheetId="66" r:id="rId5"/>
    <sheet name="400611" sheetId="55" r:id="rId6"/>
    <sheet name="400611Cap" sheetId="56" r:id="rId7"/>
    <sheet name="400640" sheetId="41" r:id="rId8"/>
    <sheet name="400640Cap" sheetId="32" r:id="rId9"/>
    <sheet name="400670" sheetId="65" r:id="rId10"/>
    <sheet name="410711" sheetId="44" r:id="rId11"/>
    <sheet name="410711Cap" sheetId="45" r:id="rId12"/>
    <sheet name="480000" sheetId="64" r:id="rId13"/>
    <sheet name="SPECIAL" sheetId="35" r:id="rId14"/>
    <sheet name="105" sheetId="60" r:id="rId15"/>
    <sheet name="105Cap" sheetId="63" r:id="rId16"/>
    <sheet name="113" sheetId="61" r:id="rId17"/>
    <sheet name="113Cap" sheetId="62" r:id="rId18"/>
    <sheet name="CapPrjt" sheetId="38" r:id="rId19"/>
    <sheet name="310" sheetId="58" r:id="rId20"/>
    <sheet name="310Cap" sheetId="59" r:id="rId21"/>
    <sheet name="313" sheetId="39" r:id="rId22"/>
    <sheet name="313Cap" sheetId="48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_FilterDatabase" localSheetId="19" hidden="1">'310'!#REF!</definedName>
    <definedName name="_xlnm._FilterDatabase" localSheetId="21" hidden="1">'313'!#REF!</definedName>
    <definedName name="_xlnm._FilterDatabase" localSheetId="3" hidden="1">'400206'!$A$25:$B$25</definedName>
    <definedName name="_xlnm._FilterDatabase" localSheetId="4" hidden="1">'400610'!$A$25:$B$25</definedName>
    <definedName name="_xlnm._FilterDatabase" localSheetId="5" hidden="1">'400611'!$A$25:$B$25</definedName>
    <definedName name="_xlnm.Print_Area" localSheetId="14">'105'!$A$1:$F$45</definedName>
    <definedName name="_xlnm.Print_Area" localSheetId="15">'105Cap'!$A$1:$E$32</definedName>
    <definedName name="_xlnm.Print_Area" localSheetId="16">'113'!$A$1:$F$48</definedName>
    <definedName name="_xlnm.Print_Area" localSheetId="17">'113Cap'!$A$1:$E$67</definedName>
    <definedName name="_xlnm.Print_Area" localSheetId="20">'310Cap'!$A$1:$E$25</definedName>
    <definedName name="_xlnm.Print_Area" localSheetId="22">'313Cap'!$A$1:$E$37</definedName>
    <definedName name="_xlnm.Print_Area" localSheetId="6">'400611Cap'!$A$1:$E$25</definedName>
    <definedName name="_xlnm.Print_Area" localSheetId="7">'400640'!$A$1:$F$40</definedName>
    <definedName name="_xlnm.Print_Area" localSheetId="8">'400640Cap'!$A$1:$E$51</definedName>
    <definedName name="_xlnm.Print_Area" localSheetId="9">'400670'!$A$1:$F$25</definedName>
    <definedName name="_xlnm.Print_Area" localSheetId="10">'410711'!$A$1:$F$51</definedName>
    <definedName name="_xlnm.Print_Area" localSheetId="11">'410711Cap'!$A$1:$E$36</definedName>
    <definedName name="_xlnm.Print_Area" localSheetId="12">'480000'!$A$1:$F$28</definedName>
    <definedName name="_xlnm.Print_Area" localSheetId="13">SPECIAL!$A$1:$F$49</definedName>
  </definedNames>
  <calcPr calcId="125725"/>
</workbook>
</file>

<file path=xl/calcChain.xml><?xml version="1.0" encoding="utf-8"?>
<calcChain xmlns="http://schemas.openxmlformats.org/spreadsheetml/2006/main">
  <c r="B25" i="2"/>
  <c r="B27"/>
  <c r="B23"/>
  <c r="B31"/>
  <c r="B25" i="24"/>
  <c r="B27"/>
  <c r="B23"/>
  <c r="B31"/>
  <c r="B21"/>
  <c r="B21" i="2"/>
  <c r="D12" i="24"/>
  <c r="D31"/>
  <c r="F52" i="67"/>
  <c r="D52"/>
  <c r="D46"/>
  <c r="F46"/>
  <c r="F45"/>
  <c r="B52"/>
  <c r="D50"/>
  <c r="F50"/>
  <c r="F49"/>
  <c r="F43"/>
  <c r="F42"/>
  <c r="D39"/>
  <c r="F39"/>
  <c r="F38"/>
  <c r="F37"/>
  <c r="D34"/>
  <c r="F34"/>
  <c r="F33"/>
  <c r="F32"/>
  <c r="F31"/>
  <c r="F30"/>
  <c r="F29"/>
  <c r="F28"/>
  <c r="F25"/>
  <c r="D23"/>
  <c r="F22"/>
  <c r="F21"/>
  <c r="F20"/>
  <c r="F19"/>
  <c r="F18"/>
  <c r="F17"/>
  <c r="F16"/>
  <c r="F15"/>
  <c r="F14"/>
  <c r="A1"/>
  <c r="K34" i="51"/>
  <c r="F52" i="66"/>
  <c r="F25"/>
  <c r="D23" i="24"/>
  <c r="D23" i="2"/>
  <c r="F44" i="66"/>
  <c r="D50"/>
  <c r="F50"/>
  <c r="F49"/>
  <c r="B44"/>
  <c r="F43"/>
  <c r="F42"/>
  <c r="D39"/>
  <c r="F39"/>
  <c r="F38"/>
  <c r="F37"/>
  <c r="D34"/>
  <c r="F34"/>
  <c r="F33"/>
  <c r="F32"/>
  <c r="F31"/>
  <c r="F30"/>
  <c r="F29"/>
  <c r="F28"/>
  <c r="D23"/>
  <c r="D52"/>
  <c r="F22"/>
  <c r="F21"/>
  <c r="F20"/>
  <c r="F19"/>
  <c r="F18"/>
  <c r="F17"/>
  <c r="F16"/>
  <c r="F15"/>
  <c r="F14"/>
  <c r="A1"/>
  <c r="K33" i="51"/>
  <c r="K39"/>
  <c r="K37"/>
  <c r="K32"/>
  <c r="B11" i="62"/>
  <c r="E21"/>
  <c r="E16"/>
  <c r="E15"/>
  <c r="E12"/>
  <c r="D31" i="61"/>
  <c r="D11"/>
  <c r="D21" i="24"/>
  <c r="D21" i="2"/>
  <c r="F21" s="1"/>
  <c r="D18" i="65"/>
  <c r="D20"/>
  <c r="B18"/>
  <c r="B20"/>
  <c r="F17"/>
  <c r="F16"/>
  <c r="A3"/>
  <c r="A2"/>
  <c r="A1"/>
  <c r="D35" i="24"/>
  <c r="D35" i="2" s="1"/>
  <c r="B23" i="64"/>
  <c r="B21"/>
  <c r="F20"/>
  <c r="F19"/>
  <c r="F18"/>
  <c r="F17"/>
  <c r="F16"/>
  <c r="A3"/>
  <c r="A2"/>
  <c r="A1"/>
  <c r="D14" i="61"/>
  <c r="F23" i="24"/>
  <c r="D52" i="55"/>
  <c r="D14" i="24"/>
  <c r="F18" i="65"/>
  <c r="F20"/>
  <c r="F21" i="64"/>
  <c r="F23"/>
  <c r="D21"/>
  <c r="D23"/>
  <c r="K22" i="51"/>
  <c r="M22"/>
  <c r="B21" i="45"/>
  <c r="E19"/>
  <c r="D13" i="35"/>
  <c r="D11"/>
  <c r="D12" i="2"/>
  <c r="F12" s="1"/>
  <c r="B11" i="32"/>
  <c r="B38"/>
  <c r="B33"/>
  <c r="B30"/>
  <c r="E21"/>
  <c r="B21"/>
  <c r="B50"/>
  <c r="B11" i="56"/>
  <c r="B62" i="62"/>
  <c r="B57"/>
  <c r="E18"/>
  <c r="B48"/>
  <c r="B45"/>
  <c r="E17"/>
  <c r="E11"/>
  <c r="B66"/>
  <c r="B11" i="63"/>
  <c r="B28"/>
  <c r="A1"/>
  <c r="A1" i="62"/>
  <c r="D31" i="38"/>
  <c r="D14"/>
  <c r="B11" i="59"/>
  <c r="F11" i="58"/>
  <c r="F15"/>
  <c r="D42" i="44"/>
  <c r="F32" i="61"/>
  <c r="F33"/>
  <c r="F34"/>
  <c r="F35"/>
  <c r="F36"/>
  <c r="F42"/>
  <c r="F40"/>
  <c r="F39"/>
  <c r="D38"/>
  <c r="D28" i="35"/>
  <c r="D45" i="61"/>
  <c r="B38"/>
  <c r="B45"/>
  <c r="F37"/>
  <c r="F31"/>
  <c r="F28"/>
  <c r="F26"/>
  <c r="F24"/>
  <c r="F22"/>
  <c r="D15"/>
  <c r="D17"/>
  <c r="D48"/>
  <c r="B15"/>
  <c r="B17"/>
  <c r="B48"/>
  <c r="F14"/>
  <c r="F15"/>
  <c r="F17"/>
  <c r="F11"/>
  <c r="A3"/>
  <c r="A2"/>
  <c r="A1"/>
  <c r="F39" i="60"/>
  <c r="F37"/>
  <c r="F36"/>
  <c r="D35"/>
  <c r="D42"/>
  <c r="B35"/>
  <c r="B42"/>
  <c r="F34"/>
  <c r="F33"/>
  <c r="F32"/>
  <c r="F31"/>
  <c r="F35"/>
  <c r="F28"/>
  <c r="F26"/>
  <c r="F24"/>
  <c r="F22"/>
  <c r="D15"/>
  <c r="D17"/>
  <c r="D45"/>
  <c r="B15"/>
  <c r="B17"/>
  <c r="B45"/>
  <c r="F14"/>
  <c r="F15"/>
  <c r="F11"/>
  <c r="A3"/>
  <c r="A2"/>
  <c r="A1"/>
  <c r="A6" i="59"/>
  <c r="A5"/>
  <c r="B21"/>
  <c r="A1"/>
  <c r="D30" i="58"/>
  <c r="D32"/>
  <c r="B30"/>
  <c r="B32"/>
  <c r="F29"/>
  <c r="F28"/>
  <c r="F27"/>
  <c r="D19"/>
  <c r="D21"/>
  <c r="B19"/>
  <c r="B21"/>
  <c r="F18"/>
  <c r="F17"/>
  <c r="F16"/>
  <c r="F14"/>
  <c r="F19"/>
  <c r="F21"/>
  <c r="A3"/>
  <c r="A2"/>
  <c r="A1"/>
  <c r="B13" i="45"/>
  <c r="F21" i="44"/>
  <c r="F22"/>
  <c r="F24"/>
  <c r="F30" i="41"/>
  <c r="F50" i="55"/>
  <c r="F39"/>
  <c r="F34"/>
  <c r="F25"/>
  <c r="F23"/>
  <c r="B52"/>
  <c r="B21" i="56"/>
  <c r="A1"/>
  <c r="D50" i="55"/>
  <c r="B50"/>
  <c r="F49"/>
  <c r="D44"/>
  <c r="B44"/>
  <c r="F43"/>
  <c r="F42"/>
  <c r="F44"/>
  <c r="D39"/>
  <c r="B39"/>
  <c r="F38"/>
  <c r="F37"/>
  <c r="D34"/>
  <c r="B34"/>
  <c r="F33"/>
  <c r="F32"/>
  <c r="F31"/>
  <c r="F30"/>
  <c r="F29"/>
  <c r="F28"/>
  <c r="D23"/>
  <c r="F22"/>
  <c r="F21"/>
  <c r="F20"/>
  <c r="F19"/>
  <c r="F18"/>
  <c r="F17"/>
  <c r="F16"/>
  <c r="F15"/>
  <c r="F14"/>
  <c r="A1"/>
  <c r="M37" i="51"/>
  <c r="O37"/>
  <c r="M33"/>
  <c r="O33"/>
  <c r="M34"/>
  <c r="O34"/>
  <c r="M35"/>
  <c r="M36"/>
  <c r="O36"/>
  <c r="M38"/>
  <c r="M39"/>
  <c r="O39"/>
  <c r="M32"/>
  <c r="C65"/>
  <c r="C39"/>
  <c r="C38"/>
  <c r="C37"/>
  <c r="C36"/>
  <c r="O35"/>
  <c r="C35"/>
  <c r="C34"/>
  <c r="C33"/>
  <c r="M42"/>
  <c r="K42"/>
  <c r="I42"/>
  <c r="G42"/>
  <c r="G47"/>
  <c r="E42"/>
  <c r="E47"/>
  <c r="C32"/>
  <c r="C42"/>
  <c r="C47"/>
  <c r="C22"/>
  <c r="C18"/>
  <c r="M17"/>
  <c r="M25"/>
  <c r="M51"/>
  <c r="G26"/>
  <c r="E26"/>
  <c r="C15"/>
  <c r="C26"/>
  <c r="G17"/>
  <c r="G25"/>
  <c r="G51"/>
  <c r="O32"/>
  <c r="E17"/>
  <c r="E25"/>
  <c r="O22"/>
  <c r="A5" i="48"/>
  <c r="B33"/>
  <c r="A1"/>
  <c r="B17" i="45"/>
  <c r="A3"/>
  <c r="A2"/>
  <c r="A1"/>
  <c r="F41" i="44"/>
  <c r="D32"/>
  <c r="B32"/>
  <c r="F19"/>
  <c r="F20"/>
  <c r="F23"/>
  <c r="F25"/>
  <c r="F26"/>
  <c r="F27"/>
  <c r="F28"/>
  <c r="F29"/>
  <c r="F30"/>
  <c r="F31"/>
  <c r="F18"/>
  <c r="D44"/>
  <c r="B44"/>
  <c r="F43"/>
  <c r="F42"/>
  <c r="F40"/>
  <c r="F39"/>
  <c r="F36"/>
  <c r="F34"/>
  <c r="F15"/>
  <c r="A3"/>
  <c r="A2"/>
  <c r="A1"/>
  <c r="F25" i="41"/>
  <c r="F26"/>
  <c r="F27"/>
  <c r="F28"/>
  <c r="F29"/>
  <c r="F31"/>
  <c r="F32"/>
  <c r="C35"/>
  <c r="E35"/>
  <c r="B33"/>
  <c r="B35"/>
  <c r="A3" i="39"/>
  <c r="A3" i="63" s="1"/>
  <c r="A2" i="39"/>
  <c r="A2" i="62" s="1"/>
  <c r="A3" i="38"/>
  <c r="A2"/>
  <c r="A3" i="35"/>
  <c r="A2"/>
  <c r="A3" i="32"/>
  <c r="A2"/>
  <c r="A3" i="41"/>
  <c r="A2"/>
  <c r="D33"/>
  <c r="D35"/>
  <c r="F24"/>
  <c r="F21"/>
  <c r="F19"/>
  <c r="F15"/>
  <c r="A1"/>
  <c r="D32" i="39"/>
  <c r="D34"/>
  <c r="B32"/>
  <c r="B34"/>
  <c r="F31"/>
  <c r="F30"/>
  <c r="F29"/>
  <c r="F28"/>
  <c r="F27"/>
  <c r="F26"/>
  <c r="D18"/>
  <c r="B18"/>
  <c r="B20"/>
  <c r="F17"/>
  <c r="F16"/>
  <c r="F15"/>
  <c r="F14"/>
  <c r="A1"/>
  <c r="F35" i="38"/>
  <c r="D33"/>
  <c r="F33"/>
  <c r="D38"/>
  <c r="B38"/>
  <c r="F29"/>
  <c r="D27"/>
  <c r="F27"/>
  <c r="D25"/>
  <c r="F25"/>
  <c r="F23"/>
  <c r="D21"/>
  <c r="F21"/>
  <c r="B16"/>
  <c r="F12"/>
  <c r="A1"/>
  <c r="F34" i="35"/>
  <c r="F32"/>
  <c r="F30"/>
  <c r="D26"/>
  <c r="F26"/>
  <c r="D24"/>
  <c r="F24"/>
  <c r="B37"/>
  <c r="D20"/>
  <c r="F20"/>
  <c r="D15"/>
  <c r="F13"/>
  <c r="B15"/>
  <c r="F11"/>
  <c r="A1"/>
  <c r="A1" i="32"/>
  <c r="D29" i="2"/>
  <c r="F14" i="24"/>
  <c r="B16" i="2"/>
  <c r="F29"/>
  <c r="Q36" i="51" s="1"/>
  <c r="S36" s="1"/>
  <c r="B37" i="2"/>
  <c r="A2" i="24"/>
  <c r="A2" i="67" s="1"/>
  <c r="A3" i="24"/>
  <c r="A3" i="67" s="1"/>
  <c r="A1" i="24"/>
  <c r="F12"/>
  <c r="F35"/>
  <c r="F29"/>
  <c r="D16"/>
  <c r="B16"/>
  <c r="B38"/>
  <c r="F31"/>
  <c r="F33" i="2"/>
  <c r="Q38" i="51"/>
  <c r="F33" i="24"/>
  <c r="F27" i="2"/>
  <c r="Q35" i="51"/>
  <c r="F27" i="24"/>
  <c r="F25" i="2"/>
  <c r="Q34" i="51"/>
  <c r="S34"/>
  <c r="F25" i="24"/>
  <c r="F21"/>
  <c r="F44" i="44"/>
  <c r="D46"/>
  <c r="F32"/>
  <c r="F46"/>
  <c r="F18" i="39"/>
  <c r="F20"/>
  <c r="B32" i="45"/>
  <c r="F33" i="41"/>
  <c r="B40" i="2"/>
  <c r="F17" i="41"/>
  <c r="B41" i="38"/>
  <c r="F31"/>
  <c r="F38" s="1"/>
  <c r="F22" i="35"/>
  <c r="A3" i="56"/>
  <c r="A3" i="55"/>
  <c r="F14" i="38"/>
  <c r="F16" s="1"/>
  <c r="F41" s="1"/>
  <c r="D16"/>
  <c r="D41" s="1"/>
  <c r="D20" i="39"/>
  <c r="F38" i="61"/>
  <c r="F45"/>
  <c r="D37" i="39"/>
  <c r="D35" i="58"/>
  <c r="C17" i="51"/>
  <c r="C25"/>
  <c r="C51"/>
  <c r="A2" i="55"/>
  <c r="A3" i="59"/>
  <c r="A2" i="48"/>
  <c r="F42" i="60"/>
  <c r="F17"/>
  <c r="B35" i="58"/>
  <c r="F30"/>
  <c r="F32"/>
  <c r="F35"/>
  <c r="F32" i="39"/>
  <c r="F34"/>
  <c r="F37"/>
  <c r="B37"/>
  <c r="B40" i="35"/>
  <c r="B46" i="44"/>
  <c r="F35" i="41"/>
  <c r="F52" i="55"/>
  <c r="B41" i="24"/>
  <c r="F16"/>
  <c r="S38" i="51"/>
  <c r="S35"/>
  <c r="O38"/>
  <c r="M47"/>
  <c r="E51"/>
  <c r="F45" i="60"/>
  <c r="D37" i="35"/>
  <c r="D40"/>
  <c r="F28"/>
  <c r="F37"/>
  <c r="F48" i="61"/>
  <c r="D31" i="2"/>
  <c r="F31"/>
  <c r="Q37" i="51" s="1"/>
  <c r="S37" s="1"/>
  <c r="A3" i="62"/>
  <c r="A2" i="63"/>
  <c r="D14" i="2"/>
  <c r="F15" i="35"/>
  <c r="F40" s="1"/>
  <c r="A2" i="59"/>
  <c r="A3" i="48"/>
  <c r="F14" i="2"/>
  <c r="D16"/>
  <c r="Q22" i="51"/>
  <c r="S22"/>
  <c r="A3" i="66"/>
  <c r="A2" i="56"/>
  <c r="A2" i="66"/>
  <c r="F38" i="24"/>
  <c r="F41"/>
  <c r="F23" i="67"/>
  <c r="B52" i="66"/>
  <c r="F23"/>
  <c r="D38" i="24"/>
  <c r="D41" s="1"/>
  <c r="F23" i="2"/>
  <c r="Q33" i="51" s="1"/>
  <c r="S33" s="1"/>
  <c r="F16" i="2" l="1"/>
  <c r="Q15" i="51"/>
  <c r="Q17" s="1"/>
  <c r="Q25" s="1"/>
  <c r="F35" i="2"/>
  <c r="Q39" i="51" s="1"/>
  <c r="S39" s="1"/>
  <c r="D37" i="2"/>
  <c r="D40" s="1"/>
  <c r="Q32" i="51"/>
  <c r="F37" i="2"/>
  <c r="Q42" i="51" l="1"/>
  <c r="Q47" s="1"/>
  <c r="S32"/>
  <c r="F40" i="2"/>
  <c r="Q51" i="51" l="1"/>
</calcChain>
</file>

<file path=xl/comments1.xml><?xml version="1.0" encoding="utf-8"?>
<comments xmlns="http://schemas.openxmlformats.org/spreadsheetml/2006/main">
  <authors>
    <author>stacy</author>
  </authors>
  <commentList>
    <comment ref="C18" authorId="0">
      <text>
        <r>
          <rPr>
            <b/>
            <sz val="10"/>
            <color indexed="10"/>
            <rFont val="Tahoma"/>
            <family val="2"/>
          </rPr>
          <t>stacy:</t>
        </r>
        <r>
          <rPr>
            <sz val="10"/>
            <color indexed="10"/>
            <rFont val="Tahoma"/>
            <family val="2"/>
          </rPr>
          <t xml:space="preserve">
Beginning Fund Balance (Exh A-5) </t>
        </r>
        <r>
          <rPr>
            <b/>
            <sz val="10"/>
            <color indexed="10"/>
            <rFont val="Tahoma"/>
            <family val="2"/>
          </rPr>
          <t>MINUS  CRIMINAL COURT FUND</t>
        </r>
        <r>
          <rPr>
            <sz val="10"/>
            <color indexed="10"/>
            <rFont val="Tahoma"/>
            <family val="2"/>
          </rPr>
          <t xml:space="preserve"> (not budgeted)</t>
        </r>
      </text>
    </comment>
    <comment ref="C22" authorId="0">
      <text>
        <r>
          <rPr>
            <b/>
            <sz val="8"/>
            <color indexed="81"/>
            <rFont val="Tahoma"/>
            <family val="2"/>
          </rPr>
          <t>stacy: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10"/>
            <rFont val="Tahoma"/>
            <family val="2"/>
          </rPr>
          <t xml:space="preserve">Total revenues plus transfer ins from Exhibit A-5  (Minus criminal court revenues not included in special revenue funds)
</t>
        </r>
      </text>
    </comment>
  </commentList>
</comments>
</file>

<file path=xl/sharedStrings.xml><?xml version="1.0" encoding="utf-8"?>
<sst xmlns="http://schemas.openxmlformats.org/spreadsheetml/2006/main" count="714" uniqueCount="311">
  <si>
    <t>Exhibit A</t>
  </si>
  <si>
    <t>ST. CHARLES PARISH</t>
  </si>
  <si>
    <t>CONSOLIDATED OPERATING AND CAPITAL BUDGET SUMMARY STATEMENT</t>
  </si>
  <si>
    <t>PRESENT</t>
  </si>
  <si>
    <t>CURRENT YEAR REVENUES</t>
  </si>
  <si>
    <t>TOTAL MEANS OF FINANCING</t>
  </si>
  <si>
    <t>EXPENDITURES:</t>
  </si>
  <si>
    <t>PERSONAL SERVICES</t>
  </si>
  <si>
    <t>OPERATING SERVICES</t>
  </si>
  <si>
    <t>OTHER CHARGES</t>
  </si>
  <si>
    <t>DEBT SERVICE</t>
  </si>
  <si>
    <t>CAPITAL OUTLAY</t>
  </si>
  <si>
    <t>INTERGOVERNMENTAL</t>
  </si>
  <si>
    <t>TRANSFERS</t>
  </si>
  <si>
    <t>TOTAL EXPENDITURES</t>
  </si>
  <si>
    <t>EXCESS (DEFICIENCY) OF</t>
  </si>
  <si>
    <t>REVENUES OVER EXPENDITURES</t>
  </si>
  <si>
    <t>REVISION SCHEDULE SUMMARY</t>
  </si>
  <si>
    <t>CONSOLIDATED BUDGET SUMMARY</t>
  </si>
  <si>
    <t>REVISED</t>
  </si>
  <si>
    <t>BUDGET</t>
  </si>
  <si>
    <t>REVISION</t>
  </si>
  <si>
    <t>SUMMARY</t>
  </si>
  <si>
    <t>BEGINNING FUND BALANCE</t>
  </si>
  <si>
    <t>Prior Year</t>
  </si>
  <si>
    <t>Budget</t>
  </si>
  <si>
    <t>REVENUES</t>
  </si>
  <si>
    <t>REVENUE</t>
  </si>
  <si>
    <t>MATERIALS &amp; SUPPLIES</t>
  </si>
  <si>
    <t>TOTAL CAPITAL OUTLAY</t>
  </si>
  <si>
    <t>GENERAL FUND</t>
  </si>
  <si>
    <t>GOVERNMENTAL FUNDS</t>
  </si>
  <si>
    <t>CAPITAL  OUTLAY:</t>
  </si>
  <si>
    <t>AMOUNT</t>
  </si>
  <si>
    <t>DETAILED DESCRIPTION</t>
  </si>
  <si>
    <t>SUBTOTAL</t>
  </si>
  <si>
    <t>Grand Total Requested:</t>
  </si>
  <si>
    <t>Building, Grounds &amp; General Plant</t>
  </si>
  <si>
    <t>Architectural &amp; Engineering Fees</t>
  </si>
  <si>
    <t>Other Fees</t>
  </si>
  <si>
    <t>Improvements Other than Building</t>
  </si>
  <si>
    <t>Security System for Courthouse</t>
  </si>
  <si>
    <t>Heavy Movable Equipment</t>
  </si>
  <si>
    <t>Office Equipment</t>
  </si>
  <si>
    <t>SPECIAL REVENUE FUNDS</t>
  </si>
  <si>
    <t>REVENUES:</t>
  </si>
  <si>
    <t>TOTAL REVENUES</t>
  </si>
  <si>
    <t>Improvements other than Buildings</t>
  </si>
  <si>
    <t>Architectural/Engineering</t>
  </si>
  <si>
    <t>CAPITAL PROJECT FUNDS</t>
  </si>
  <si>
    <t>LCDBG PUBLIC FACILITIES CONSTRUCTION</t>
  </si>
  <si>
    <t>(Fund 313)</t>
  </si>
  <si>
    <t xml:space="preserve">    LCDBG Grant - Waterworks</t>
  </si>
  <si>
    <t xml:space="preserve">    LCDBG Grant - Sewer</t>
  </si>
  <si>
    <t xml:space="preserve">    LCDBG Grant - Recreation</t>
  </si>
  <si>
    <t xml:space="preserve">    LCDBG Grant - Government Bldg</t>
  </si>
  <si>
    <t xml:space="preserve">     LCDBG - Govt Bldg - Bldg, Grds &amp; Mnt</t>
  </si>
  <si>
    <t xml:space="preserve">     LCDBG - Govt Bldg - Arch/Eng Fees</t>
  </si>
  <si>
    <t xml:space="preserve">     LCDBG - Govt Bldg - Other Fees</t>
  </si>
  <si>
    <t xml:space="preserve">     LCDBG - Recreation - Imp. Other than Bldg</t>
  </si>
  <si>
    <t xml:space="preserve">     LCDBG - Sewer - Imp. Other than Bldg</t>
  </si>
  <si>
    <t xml:space="preserve">     LCDBG - Water - Imp. Other than Bldg</t>
  </si>
  <si>
    <t>Govt Bldg - Bldg, Grds &amp; Mnt</t>
  </si>
  <si>
    <t>LCDBG Disaster Recovery Grant - Community Center</t>
  </si>
  <si>
    <t>Govt Bldg - Arch/Eng Fees</t>
  </si>
  <si>
    <t>Govt Bldg - Other Fees</t>
  </si>
  <si>
    <t>LCDBG Disaster Recovery Grant - Commuity Center</t>
  </si>
  <si>
    <t>Recreation - Imp. Other than Bldg</t>
  </si>
  <si>
    <t>Spillway Boat Launch</t>
  </si>
  <si>
    <t>Sewer - Imp. Other than Bldg</t>
  </si>
  <si>
    <t>Waterworks - Imp. Other than Bldg</t>
  </si>
  <si>
    <t>2012 CONSOLIDATED OPERATING AND CAPITAL BUDGET</t>
  </si>
  <si>
    <t>(001-400640)</t>
  </si>
  <si>
    <t xml:space="preserve">     Gen Govt - Acquisition of Buildings</t>
  </si>
  <si>
    <t xml:space="preserve">     Gen Govt - Improvements Other than Building</t>
  </si>
  <si>
    <t xml:space="preserve">     Gen Govt - Acquisition of Vehicles</t>
  </si>
  <si>
    <t xml:space="preserve">     Gen Govt - Building, Grounds &amp; General Plant</t>
  </si>
  <si>
    <t xml:space="preserve">     Gen Govt - Architectural/Engineering</t>
  </si>
  <si>
    <t xml:space="preserve">     Gen Govt - Other Fees</t>
  </si>
  <si>
    <t xml:space="preserve">     Gen Govt - Heavy Movable Equipment</t>
  </si>
  <si>
    <t xml:space="preserve">     Gen Govt - Office Equipment</t>
  </si>
  <si>
    <t>New Generator for 911 Center</t>
  </si>
  <si>
    <t>New Community Center</t>
  </si>
  <si>
    <t>(001-410711)</t>
  </si>
  <si>
    <t xml:space="preserve">     Emerg Prep Sub - Building, Grounds &amp; General Plant</t>
  </si>
  <si>
    <t xml:space="preserve">     Emerg Prep Sub - Office Equipment</t>
  </si>
  <si>
    <t xml:space="preserve">     Emerg Prep Sub - Communication Equipment</t>
  </si>
  <si>
    <t xml:space="preserve">     Emerg Prep Sub - Architectural/Engineering</t>
  </si>
  <si>
    <t xml:space="preserve">     Emerg Prep Sub - Other Fees</t>
  </si>
  <si>
    <t xml:space="preserve">     Emerg Prep Sub - Ads, Dues &amp; Subscriptions</t>
  </si>
  <si>
    <t xml:space="preserve">     Emerg Prep Sub - Printing</t>
  </si>
  <si>
    <t xml:space="preserve">     Emerg Prep Sub - Utilities - Electric</t>
  </si>
  <si>
    <t xml:space="preserve">     Emerg Prep Sub - Utilities - Water</t>
  </si>
  <si>
    <t xml:space="preserve">     Emerg Prep Sub - Telephone</t>
  </si>
  <si>
    <t xml:space="preserve">     Emerg Prep Sub - Maint. Of Property &amp; Equipment</t>
  </si>
  <si>
    <t xml:space="preserve">     Emerg Prep Sub - Contractual Services</t>
  </si>
  <si>
    <t xml:space="preserve">     Emerg Prep Sub - Professional Services</t>
  </si>
  <si>
    <t xml:space="preserve">     Emerg Prep Sub - Property Insurance</t>
  </si>
  <si>
    <t xml:space="preserve">     Emerg Prep Sub - Automobile Insurance</t>
  </si>
  <si>
    <t xml:space="preserve">     Emerg Prep Sub - Employee Liability</t>
  </si>
  <si>
    <t xml:space="preserve">     Emerg Prep Sub - General Liability</t>
  </si>
  <si>
    <t>New Emergency Operation Center</t>
  </si>
  <si>
    <t>Communication Equipment</t>
  </si>
  <si>
    <t>New Emergency Operation Center - Inspection &amp; Testing</t>
  </si>
  <si>
    <t>Current Year</t>
  </si>
  <si>
    <t>Upcoming Year</t>
  </si>
  <si>
    <t>Actual</t>
  </si>
  <si>
    <t xml:space="preserve">Estimate </t>
  </si>
  <si>
    <t>Projected</t>
  </si>
  <si>
    <t>% Change</t>
  </si>
  <si>
    <t>Original</t>
  </si>
  <si>
    <t>Last Adopted</t>
  </si>
  <si>
    <t>Year-to-Date</t>
  </si>
  <si>
    <t>Remaining for</t>
  </si>
  <si>
    <t>Actual Result at</t>
  </si>
  <si>
    <t>Last Adopted vs</t>
  </si>
  <si>
    <t>Proposed</t>
  </si>
  <si>
    <t>Projected Actual</t>
  </si>
  <si>
    <t>Description</t>
  </si>
  <si>
    <t>Actual 2010</t>
  </si>
  <si>
    <t>(as of June 30th)</t>
  </si>
  <si>
    <t>Year</t>
  </si>
  <si>
    <t>Year End</t>
  </si>
  <si>
    <t>vs Proposed</t>
  </si>
  <si>
    <t>Prior Period Adjustment</t>
  </si>
  <si>
    <t>FUND BALANCE - RESTATED</t>
  </si>
  <si>
    <t>check:</t>
  </si>
  <si>
    <t>&amp; OTHER FINANCING SOURCES</t>
  </si>
  <si>
    <t>Check</t>
  </si>
  <si>
    <t>EXPENDITURES &amp; OTHER FINANCING USES:</t>
  </si>
  <si>
    <t>TOTAL</t>
  </si>
  <si>
    <t>NET CHANGE IN CURRENT</t>
  </si>
  <si>
    <t>REVENUES &amp; OTHER SOURCES OVER</t>
  </si>
  <si>
    <t>EXPENDITURES &amp; OTHER USES</t>
  </si>
  <si>
    <t>ENDING FUND BALANCE</t>
  </si>
  <si>
    <t>ENDING NET ASSETS:</t>
  </si>
  <si>
    <t>Invested in Capital Assets, Net of Debt</t>
  </si>
  <si>
    <t>Restricted for Debt Service</t>
  </si>
  <si>
    <t>Restricted for Capital Projects</t>
  </si>
  <si>
    <t>Unrestricted</t>
  </si>
  <si>
    <t>EXCESS (DEFICIENCY) OF MEANS OF</t>
  </si>
  <si>
    <t>FINANCING OVER EXPENDITURES</t>
  </si>
  <si>
    <t>TOTAL ENDING FB &amp; NET ASSETS</t>
  </si>
  <si>
    <t>From Exhibit A-5 (CAFR):</t>
  </si>
  <si>
    <t xml:space="preserve">&lt;LESS: Criminal Crt Fund&gt; </t>
  </si>
  <si>
    <t>LA 63 Water System Improvements</t>
  </si>
  <si>
    <t xml:space="preserve">     Drainage - Acquisition of Land</t>
  </si>
  <si>
    <t xml:space="preserve">     Drainage - Other Fees</t>
  </si>
  <si>
    <t>COASTAL ZONE MANAGEMENT</t>
  </si>
  <si>
    <t>(001-400611)</t>
  </si>
  <si>
    <t xml:space="preserve">     CZM-Salaries</t>
  </si>
  <si>
    <t xml:space="preserve">     CZM-Retirement</t>
  </si>
  <si>
    <t xml:space="preserve">     CZM-Life/Health Insurance</t>
  </si>
  <si>
    <t xml:space="preserve">     CZM-Workman's Comp</t>
  </si>
  <si>
    <t xml:space="preserve">     CZM-Unemployment</t>
  </si>
  <si>
    <t xml:space="preserve">     CZM-Medicare</t>
  </si>
  <si>
    <t xml:space="preserve">     CZM-Disability</t>
  </si>
  <si>
    <t xml:space="preserve">     CZM-Deferred Comp</t>
  </si>
  <si>
    <t xml:space="preserve">     CZM-Miscellaneous</t>
  </si>
  <si>
    <t>OPERATING SERVICES:</t>
  </si>
  <si>
    <t>MATERIALS:</t>
  </si>
  <si>
    <t xml:space="preserve">     CZM-Office/Comm. Equip</t>
  </si>
  <si>
    <t xml:space="preserve">     CZM-Office Supplies</t>
  </si>
  <si>
    <t xml:space="preserve">     CZM-Food &amp; Clothing</t>
  </si>
  <si>
    <t xml:space="preserve">     CZM-Maint of Bldgs/Grnds</t>
  </si>
  <si>
    <t xml:space="preserve">     CZM-Vehicle Supplies</t>
  </si>
  <si>
    <t xml:space="preserve">     CZM-Vehicle &amp; Equipment Parts</t>
  </si>
  <si>
    <t xml:space="preserve">     CZM-Training/Travel</t>
  </si>
  <si>
    <t xml:space="preserve">     CZM-Official Fees</t>
  </si>
  <si>
    <t xml:space="preserve">     CZM-Improvements other than Building</t>
  </si>
  <si>
    <t xml:space="preserve">     CZM-Architectural &amp; Engineering</t>
  </si>
  <si>
    <t>CONTINUED</t>
  </si>
  <si>
    <t xml:space="preserve">     CZM-Grants</t>
  </si>
  <si>
    <t>Wetland Watcher Park</t>
  </si>
  <si>
    <t>Architectural Fees for Wetland Watcher Park</t>
  </si>
  <si>
    <t>GENERAL GOVERNMENT BUILDING</t>
  </si>
  <si>
    <t>EMERGENCY PREPAREDNESS SUBSIDIARY</t>
  </si>
  <si>
    <t>FISCAL YEAR ENDING DECEMBER 31, 2013</t>
  </si>
  <si>
    <t>February 8, 2013</t>
  </si>
  <si>
    <t xml:space="preserve">     Gen Govt - Major Repairs</t>
  </si>
  <si>
    <t xml:space="preserve">     Emerg Prep Sub - Utilities - Gas</t>
  </si>
  <si>
    <t xml:space="preserve">     Emerg Prep Sub - Rentals</t>
  </si>
  <si>
    <t>New EOC Audio/Visual Equipment</t>
  </si>
  <si>
    <t>EOC Furnishings</t>
  </si>
  <si>
    <t>New Server</t>
  </si>
  <si>
    <t>Higher Ground (Telephone Recording System)</t>
  </si>
  <si>
    <t>New EOC Telephones</t>
  </si>
  <si>
    <t>New Communication Tower</t>
  </si>
  <si>
    <t>WESTBANK HURRICANE PROTECTION LEVEE</t>
  </si>
  <si>
    <t>(Fund 310)</t>
  </si>
  <si>
    <t xml:space="preserve">    Office of Coastal Protection &amp; Restoration</t>
  </si>
  <si>
    <t xml:space="preserve">    Facility Planning &amp; Control</t>
  </si>
  <si>
    <t xml:space="preserve">    Dept of Transportation &amp; Development</t>
  </si>
  <si>
    <t xml:space="preserve">    Interest Earnings</t>
  </si>
  <si>
    <t xml:space="preserve">    Transfer from General Fund</t>
  </si>
  <si>
    <t xml:space="preserve">     Drainage - Improvements other than Bldgs</t>
  </si>
  <si>
    <t>Improvement other than Bldgs</t>
  </si>
  <si>
    <t>Westbank Hurricane Protection Levee</t>
  </si>
  <si>
    <t>ROAD LIGHTING DISTRICT #1</t>
  </si>
  <si>
    <t>(Fund 105)</t>
  </si>
  <si>
    <t xml:space="preserve">     Road Lighting - Imp Other than Bldg</t>
  </si>
  <si>
    <t xml:space="preserve">     Road Lighting - Major Repairs</t>
  </si>
  <si>
    <t xml:space="preserve">     Road Lighting - Architectural/Engineering</t>
  </si>
  <si>
    <t xml:space="preserve">     Road Lighting - Other Fees</t>
  </si>
  <si>
    <t>RECREATION</t>
  </si>
  <si>
    <t>(Fund 113)</t>
  </si>
  <si>
    <t xml:space="preserve">     Recreation - Imp Other than Bldg</t>
  </si>
  <si>
    <t xml:space="preserve">     Recreation - Acquisition of Vehicles</t>
  </si>
  <si>
    <t xml:space="preserve">     Recreation - Recreational/Cultural</t>
  </si>
  <si>
    <t xml:space="preserve">     Recreation - Building, Grounds &amp; Plant</t>
  </si>
  <si>
    <t xml:space="preserve">     Recreation - Major Repairs</t>
  </si>
  <si>
    <t xml:space="preserve">     Recreation - Architectural/Engineering</t>
  </si>
  <si>
    <t xml:space="preserve">     Recreation - Other Fees</t>
  </si>
  <si>
    <t xml:space="preserve">     Recreation Revenues</t>
  </si>
  <si>
    <t>Luling/Boutte Sewer Improvements</t>
  </si>
  <si>
    <t xml:space="preserve">RECREATION </t>
  </si>
  <si>
    <t>Street Light Installation</t>
  </si>
  <si>
    <t>Lighting at Montz Ball Field</t>
  </si>
  <si>
    <t>Lighting at 7-8 yr old Ball Field</t>
  </si>
  <si>
    <t>Replace light fixtures on Hale Boggs Bridge</t>
  </si>
  <si>
    <t>Major Repairs</t>
  </si>
  <si>
    <t>Other Miscellaneous</t>
  </si>
  <si>
    <t>Architectural/Engineering Fees</t>
  </si>
  <si>
    <t>Engineering Fees for Lighting Projects</t>
  </si>
  <si>
    <t>Contract Recordation &amp; Other Fees for Lighting Projects</t>
  </si>
  <si>
    <t>Rathborne Park Development - Phase II</t>
  </si>
  <si>
    <t>Ashton Park Improvements (GF Transfer)</t>
  </si>
  <si>
    <t>Ashton Park Parking Lot (GF Transfer)</t>
  </si>
  <si>
    <t xml:space="preserve">Montz Park Improvements </t>
  </si>
  <si>
    <t>Various Field &amp; Playground Improvements</t>
  </si>
  <si>
    <t>Lights at WB Football/Soccer Field</t>
  </si>
  <si>
    <t>Ormond Park Improvements (GF Transfer)</t>
  </si>
  <si>
    <t>Rathborne Park Development - Phase II (GF Transfer)</t>
  </si>
  <si>
    <t>Recreation Storage Building (GF Transfer)</t>
  </si>
  <si>
    <t>Dow Field - Stand Covers</t>
  </si>
  <si>
    <t>Westbank Walking Path</t>
  </si>
  <si>
    <t>Westbank Boat Launch (GF Transfer)</t>
  </si>
  <si>
    <t>New Equipment for Westbank Bridge Park</t>
  </si>
  <si>
    <t>New Sarpy Park Improvements (GF Transfer)</t>
  </si>
  <si>
    <t>New Sarpy - Electrical Pavillion</t>
  </si>
  <si>
    <t>Water Spray Park (GF Transfer)</t>
  </si>
  <si>
    <t>Westbank Bike Path Levee Overlooking Parking lot (GF Transfer)</t>
  </si>
  <si>
    <t>St. Rose Park Improvements (GF Transfer)</t>
  </si>
  <si>
    <t>Acquisition of Motor Vehicles</t>
  </si>
  <si>
    <t>Five (5) New Pick-up Trucks</t>
  </si>
  <si>
    <t xml:space="preserve">     Unit# 302 (1999 Ford F250 with 98,190 miles)</t>
  </si>
  <si>
    <t xml:space="preserve">     Unit# 306 (2002 Ford F250 with 123,900 miles)</t>
  </si>
  <si>
    <t xml:space="preserve">     Unit# 307 (1999 Ford F350 with 98,276 miles)</t>
  </si>
  <si>
    <t xml:space="preserve">     Unit# 317 (1999 Ford Ext Cab with 109,754 miles)</t>
  </si>
  <si>
    <t xml:space="preserve">     Unit# 356 (Dodge 6400 with 114,840 miles)</t>
  </si>
  <si>
    <t>Recreational &amp; Cultural</t>
  </si>
  <si>
    <t>Seven (7) lawn mower tractors</t>
  </si>
  <si>
    <t>John Deer Field Maintenance Tractor (drag till &amp; plow attachment)</t>
  </si>
  <si>
    <t>Building, Grounds &amp; Plant</t>
  </si>
  <si>
    <t>New Sarpy Booster Club Storage Facility (GF Transfer)</t>
  </si>
  <si>
    <t>CAPITAL  OUTLAY (Cont)</t>
  </si>
  <si>
    <t>Architecture &amp; Engineering</t>
  </si>
  <si>
    <t>Fees for:</t>
  </si>
  <si>
    <t xml:space="preserve">    DA Boat Launch</t>
  </si>
  <si>
    <t xml:space="preserve">    Westbank Levee Parking lot</t>
  </si>
  <si>
    <t>Other Miscellaneous Project Fees</t>
  </si>
  <si>
    <t xml:space="preserve">    Rathborne Park Development - Phase II</t>
  </si>
  <si>
    <t>New Sign for P&amp;Z, Legal, DMV, Econ Dev, Library</t>
  </si>
  <si>
    <t>Renovations of Courthouse Entrance</t>
  </si>
  <si>
    <t>Renovations of Council Chambers</t>
  </si>
  <si>
    <t>Scanning &amp; Metal Detector Equipment for Courthouse Entrance</t>
  </si>
  <si>
    <t>P&amp;Z Expansion (New Conference room, File &amp; Break room)</t>
  </si>
  <si>
    <t>Replace/Repave Planning &amp; Zoning parking lot</t>
  </si>
  <si>
    <t>Buildings &amp; Grounds</t>
  </si>
  <si>
    <t>Courthouse Renovations of 3rd Floor</t>
  </si>
  <si>
    <t xml:space="preserve">    (previously the jail)</t>
  </si>
  <si>
    <t>Security System for Community Center</t>
  </si>
  <si>
    <t>Commodity Storage Building for Community Service</t>
  </si>
  <si>
    <t>Exmark Mower</t>
  </si>
  <si>
    <t>Pallet Racks &amp; Metal Shelving for Record Storage Bldg</t>
  </si>
  <si>
    <t>Audio/Visual Equipment &amp; Furniture for Community Center</t>
  </si>
  <si>
    <t>Repair/Renovate Assessor's Office</t>
  </si>
  <si>
    <t>Repair/Renovate Clerk of Court's Office</t>
  </si>
  <si>
    <t>Repair/Renovate Courthouse Lobby</t>
  </si>
  <si>
    <t xml:space="preserve">    </t>
  </si>
  <si>
    <t xml:space="preserve">Renovate 3rd floor of Courthouse </t>
  </si>
  <si>
    <t>Fees for Courthouse Renovations &amp; Windows</t>
  </si>
  <si>
    <t>Courthouse Replacement Windows &amp; Doors</t>
  </si>
  <si>
    <t>St. Charles Parish 2013 Budget</t>
  </si>
  <si>
    <t xml:space="preserve">     Road Lighting Revenues</t>
  </si>
  <si>
    <t>(001-480000)</t>
  </si>
  <si>
    <t>TRANSFERS:</t>
  </si>
  <si>
    <t xml:space="preserve">     Transfer to WB Hurricane Protection Levee Cons.</t>
  </si>
  <si>
    <t xml:space="preserve">     Transfer to RSVP</t>
  </si>
  <si>
    <t xml:space="preserve">     Transfer to Recreation</t>
  </si>
  <si>
    <t xml:space="preserve">     Transfer to Solid Waste</t>
  </si>
  <si>
    <t xml:space="preserve">     Transfer to Wastewater</t>
  </si>
  <si>
    <t>TOTAL TRANSFERS</t>
  </si>
  <si>
    <t>RETIRED EMPLOYEES GROUP INSURANCE</t>
  </si>
  <si>
    <t>(001-400670)</t>
  </si>
  <si>
    <t>PERSONAL SERVICES:</t>
  </si>
  <si>
    <t xml:space="preserve">     Retired Employees - Group Health Ins.</t>
  </si>
  <si>
    <t xml:space="preserve">     GASB 45 - Net Post-Employment Benefits</t>
  </si>
  <si>
    <t>TOTAL PERSONAL SERVICES</t>
  </si>
  <si>
    <t>WB Bridge Park - Storage Facility</t>
  </si>
  <si>
    <t>Westbank Restroom &amp; Concession Improvements</t>
  </si>
  <si>
    <t>Boutte Park - Basketball Court and Fences (GF Transfer)</t>
  </si>
  <si>
    <t>Westbank Bridge Park - Field of Dreams upgrade</t>
  </si>
  <si>
    <t>Bethune Field Addition</t>
  </si>
  <si>
    <t>Spillway Park - Infrastructure Repairs</t>
  </si>
  <si>
    <t>PLANNING &amp; ZONING</t>
  </si>
  <si>
    <t>(001-400610)</t>
  </si>
  <si>
    <t>.</t>
  </si>
  <si>
    <t>DISTRICT COURT - DIVISION C</t>
  </si>
  <si>
    <t>(001-400206)</t>
  </si>
  <si>
    <t xml:space="preserve">     DC - Div C - Office Equipment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</si>
</sst>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7">
    <font>
      <sz val="10"/>
      <name val="MS Sans Serif"/>
    </font>
    <font>
      <sz val="10"/>
      <name val="MS Sans Serif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3.5"/>
      <name val="Times New Roman"/>
      <family val="1"/>
    </font>
    <font>
      <b/>
      <sz val="12"/>
      <name val="Times New Roman"/>
      <family val="1"/>
    </font>
    <font>
      <sz val="13.5"/>
      <name val="Times New Roman"/>
      <family val="1"/>
    </font>
    <font>
      <sz val="12"/>
      <name val="Times New Roman"/>
      <family val="1"/>
    </font>
    <font>
      <sz val="8"/>
      <name val="MS Sans Serif"/>
      <family val="2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sz val="10"/>
      <name val="MS Sans Serif"/>
      <family val="2"/>
    </font>
    <font>
      <sz val="10"/>
      <name val="Arial"/>
      <family val="2"/>
    </font>
    <font>
      <sz val="11"/>
      <name val="MS Sans Serif"/>
      <family val="2"/>
    </font>
    <font>
      <sz val="11"/>
      <name val="Arial"/>
      <family val="2"/>
    </font>
    <font>
      <sz val="14"/>
      <name val="Times New Roman"/>
      <family val="1"/>
    </font>
    <font>
      <b/>
      <sz val="26"/>
      <name val="Times New Roman"/>
      <family val="1"/>
    </font>
    <font>
      <sz val="26"/>
      <name val="Times New Roman"/>
      <family val="1"/>
    </font>
    <font>
      <b/>
      <sz val="20"/>
      <name val="Times New Roman"/>
      <family val="1"/>
    </font>
    <font>
      <b/>
      <sz val="18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Tahoma"/>
      <family val="2"/>
    </font>
    <font>
      <b/>
      <sz val="10"/>
      <color indexed="10"/>
      <name val="Tahoma"/>
      <family val="2"/>
    </font>
    <font>
      <sz val="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0" fontId="1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</cellStyleXfs>
  <cellXfs count="17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41" fontId="2" fillId="0" borderId="0" xfId="1" applyNumberFormat="1" applyFont="1" applyAlignment="1">
      <alignment horizontal="centerContinuous"/>
    </xf>
    <xf numFmtId="41" fontId="2" fillId="0" borderId="0" xfId="1" applyNumberFormat="1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15" fontId="3" fillId="0" borderId="0" xfId="0" quotePrefix="1" applyNumberFormat="1" applyFont="1" applyAlignment="1">
      <alignment horizontal="centerContinuous"/>
    </xf>
    <xf numFmtId="41" fontId="6" fillId="0" borderId="0" xfId="1" applyNumberFormat="1" applyFont="1" applyAlignment="1">
      <alignment horizontal="centerContinuous"/>
    </xf>
    <xf numFmtId="41" fontId="6" fillId="0" borderId="0" xfId="1" applyNumberFormat="1" applyFont="1" applyBorder="1" applyAlignment="1">
      <alignment horizontal="centerContinuous"/>
    </xf>
    <xf numFmtId="0" fontId="6" fillId="0" borderId="0" xfId="0" applyFont="1"/>
    <xf numFmtId="41" fontId="2" fillId="0" borderId="0" xfId="1" applyNumberFormat="1" applyFont="1"/>
    <xf numFmtId="41" fontId="2" fillId="0" borderId="0" xfId="1" applyNumberFormat="1" applyFont="1" applyBorder="1"/>
    <xf numFmtId="0" fontId="7" fillId="0" borderId="0" xfId="0" applyFont="1"/>
    <xf numFmtId="0" fontId="5" fillId="0" borderId="0" xfId="0" applyFont="1"/>
    <xf numFmtId="41" fontId="7" fillId="0" borderId="0" xfId="1" applyNumberFormat="1" applyFont="1"/>
    <xf numFmtId="41" fontId="7" fillId="0" borderId="0" xfId="1" applyNumberFormat="1" applyFont="1" applyBorder="1"/>
    <xf numFmtId="0" fontId="7" fillId="0" borderId="0" xfId="0" quotePrefix="1" applyFont="1"/>
    <xf numFmtId="15" fontId="4" fillId="0" borderId="0" xfId="0" quotePrefix="1" applyNumberFormat="1" applyFont="1" applyAlignment="1">
      <alignment horizontal="centerContinuous"/>
    </xf>
    <xf numFmtId="15" fontId="5" fillId="0" borderId="0" xfId="0" quotePrefix="1" applyNumberFormat="1" applyFont="1" applyAlignment="1">
      <alignment horizontal="centerContinuous"/>
    </xf>
    <xf numFmtId="164" fontId="7" fillId="0" borderId="0" xfId="1" applyNumberFormat="1" applyFont="1"/>
    <xf numFmtId="0" fontId="11" fillId="0" borderId="0" xfId="0" applyFont="1"/>
    <xf numFmtId="0" fontId="9" fillId="0" borderId="0" xfId="0" applyFont="1"/>
    <xf numFmtId="0" fontId="12" fillId="0" borderId="0" xfId="0" applyFont="1" applyAlignment="1">
      <alignment horizontal="centerContinuous"/>
    </xf>
    <xf numFmtId="41" fontId="11" fillId="0" borderId="0" xfId="1" applyNumberFormat="1" applyFont="1" applyAlignment="1">
      <alignment horizontal="center"/>
    </xf>
    <xf numFmtId="41" fontId="11" fillId="0" borderId="0" xfId="1" applyNumberFormat="1" applyFont="1" applyBorder="1" applyAlignment="1">
      <alignment horizontal="center"/>
    </xf>
    <xf numFmtId="41" fontId="11" fillId="0" borderId="1" xfId="1" applyNumberFormat="1" applyFont="1" applyBorder="1" applyAlignment="1">
      <alignment horizontal="center"/>
    </xf>
    <xf numFmtId="41" fontId="11" fillId="0" borderId="0" xfId="1" applyNumberFormat="1" applyFont="1" applyBorder="1" applyAlignment="1">
      <alignment horizontal="right"/>
    </xf>
    <xf numFmtId="41" fontId="9" fillId="0" borderId="0" xfId="1" applyNumberFormat="1" applyFont="1"/>
    <xf numFmtId="41" fontId="9" fillId="0" borderId="0" xfId="1" applyNumberFormat="1" applyFont="1" applyBorder="1"/>
    <xf numFmtId="41" fontId="11" fillId="0" borderId="0" xfId="1" applyNumberFormat="1" applyFont="1"/>
    <xf numFmtId="41" fontId="11" fillId="0" borderId="0" xfId="1" applyNumberFormat="1" applyFont="1" applyBorder="1"/>
    <xf numFmtId="41" fontId="11" fillId="0" borderId="1" xfId="1" applyNumberFormat="1" applyFont="1" applyBorder="1"/>
    <xf numFmtId="41" fontId="9" fillId="0" borderId="2" xfId="1" applyNumberFormat="1" applyFont="1" applyBorder="1"/>
    <xf numFmtId="41" fontId="9" fillId="0" borderId="3" xfId="1" applyNumberFormat="1" applyFont="1" applyBorder="1"/>
    <xf numFmtId="41" fontId="11" fillId="0" borderId="4" xfId="1" applyNumberFormat="1" applyFont="1" applyBorder="1"/>
    <xf numFmtId="164" fontId="11" fillId="0" borderId="0" xfId="1" applyNumberFormat="1" applyFont="1"/>
    <xf numFmtId="164" fontId="9" fillId="0" borderId="2" xfId="1" applyNumberFormat="1" applyFont="1" applyBorder="1"/>
    <xf numFmtId="164" fontId="9" fillId="0" borderId="0" xfId="1" applyNumberFormat="1" applyFont="1"/>
    <xf numFmtId="41" fontId="11" fillId="0" borderId="0" xfId="1" applyNumberFormat="1" applyFont="1" applyAlignment="1">
      <alignment horizontal="right"/>
    </xf>
    <xf numFmtId="15" fontId="4" fillId="0" borderId="0" xfId="5" quotePrefix="1" applyNumberFormat="1" applyFont="1" applyAlignment="1">
      <alignment horizontal="centerContinuous"/>
    </xf>
    <xf numFmtId="41" fontId="2" fillId="0" borderId="0" xfId="2" applyNumberFormat="1" applyFont="1" applyAlignment="1">
      <alignment horizontal="centerContinuous"/>
    </xf>
    <xf numFmtId="41" fontId="2" fillId="0" borderId="0" xfId="2" applyNumberFormat="1" applyFont="1" applyBorder="1" applyAlignment="1">
      <alignment horizontal="centerContinuous"/>
    </xf>
    <xf numFmtId="0" fontId="2" fillId="0" borderId="0" xfId="5" applyFont="1"/>
    <xf numFmtId="15" fontId="5" fillId="0" borderId="0" xfId="5" quotePrefix="1" applyNumberFormat="1" applyFont="1" applyAlignment="1">
      <alignment horizontal="centerContinuous"/>
    </xf>
    <xf numFmtId="15" fontId="3" fillId="0" borderId="0" xfId="5" quotePrefix="1" applyNumberFormat="1" applyFont="1" applyAlignment="1">
      <alignment horizontal="centerContinuous"/>
    </xf>
    <xf numFmtId="0" fontId="3" fillId="0" borderId="0" xfId="5" applyFont="1" applyAlignment="1">
      <alignment horizontal="centerContinuous"/>
    </xf>
    <xf numFmtId="0" fontId="5" fillId="0" borderId="0" xfId="5" applyFont="1" applyAlignment="1">
      <alignment horizontal="centerContinuous"/>
    </xf>
    <xf numFmtId="41" fontId="6" fillId="0" borderId="0" xfId="2" applyNumberFormat="1" applyFont="1" applyAlignment="1">
      <alignment horizontal="centerContinuous"/>
    </xf>
    <xf numFmtId="41" fontId="6" fillId="0" borderId="0" xfId="2" applyNumberFormat="1" applyFont="1" applyBorder="1" applyAlignment="1">
      <alignment horizontal="centerContinuous"/>
    </xf>
    <xf numFmtId="0" fontId="6" fillId="0" borderId="0" xfId="5" applyFont="1"/>
    <xf numFmtId="0" fontId="5" fillId="0" borderId="0" xfId="10" applyFont="1" applyFill="1" applyAlignment="1">
      <alignment horizontal="centerContinuous"/>
    </xf>
    <xf numFmtId="0" fontId="7" fillId="0" borderId="0" xfId="10" applyFont="1" applyFill="1" applyAlignment="1">
      <alignment horizontal="centerContinuous"/>
    </xf>
    <xf numFmtId="0" fontId="13" fillId="0" borderId="0" xfId="5"/>
    <xf numFmtId="0" fontId="14" fillId="0" borderId="0" xfId="10"/>
    <xf numFmtId="0" fontId="9" fillId="0" borderId="1" xfId="10" applyFont="1" applyFill="1" applyBorder="1"/>
    <xf numFmtId="0" fontId="9" fillId="0" borderId="1" xfId="10" applyFont="1" applyFill="1" applyBorder="1" applyAlignment="1">
      <alignment horizontal="center"/>
    </xf>
    <xf numFmtId="0" fontId="9" fillId="0" borderId="1" xfId="10" applyFont="1" applyFill="1" applyBorder="1" applyAlignment="1"/>
    <xf numFmtId="0" fontId="7" fillId="0" borderId="0" xfId="10" applyFont="1" applyFill="1"/>
    <xf numFmtId="0" fontId="11" fillId="0" borderId="0" xfId="9" applyFont="1" applyFill="1"/>
    <xf numFmtId="42" fontId="11" fillId="0" borderId="0" xfId="9" applyNumberFormat="1" applyFont="1" applyFill="1"/>
    <xf numFmtId="6" fontId="11" fillId="0" borderId="0" xfId="9" applyNumberFormat="1" applyFont="1" applyFill="1"/>
    <xf numFmtId="38" fontId="11" fillId="0" borderId="0" xfId="9" applyNumberFormat="1" applyFont="1" applyFill="1"/>
    <xf numFmtId="0" fontId="11" fillId="0" borderId="0" xfId="9" applyFont="1" applyFill="1" applyAlignment="1">
      <alignment horizontal="left"/>
    </xf>
    <xf numFmtId="0" fontId="15" fillId="0" borderId="0" xfId="5" applyFont="1"/>
    <xf numFmtId="0" fontId="9" fillId="0" borderId="0" xfId="10" applyFont="1" applyFill="1"/>
    <xf numFmtId="0" fontId="16" fillId="0" borderId="0" xfId="10" applyFont="1"/>
    <xf numFmtId="41" fontId="11" fillId="0" borderId="0" xfId="9" applyNumberFormat="1" applyFont="1" applyFill="1"/>
    <xf numFmtId="15" fontId="4" fillId="0" borderId="0" xfId="7" quotePrefix="1" applyNumberFormat="1" applyFont="1" applyAlignment="1">
      <alignment horizontal="centerContinuous"/>
    </xf>
    <xf numFmtId="0" fontId="2" fillId="0" borderId="0" xfId="7" applyFont="1"/>
    <xf numFmtId="15" fontId="5" fillId="0" borderId="0" xfId="7" quotePrefix="1" applyNumberFormat="1" applyFont="1" applyAlignment="1">
      <alignment horizontal="centerContinuous"/>
    </xf>
    <xf numFmtId="15" fontId="3" fillId="0" borderId="0" xfId="7" quotePrefix="1" applyNumberFormat="1" applyFont="1" applyAlignment="1">
      <alignment horizontal="centerContinuous"/>
    </xf>
    <xf numFmtId="0" fontId="3" fillId="0" borderId="0" xfId="7" applyFont="1" applyAlignment="1">
      <alignment horizontal="centerContinuous"/>
    </xf>
    <xf numFmtId="0" fontId="5" fillId="0" borderId="0" xfId="7" applyFont="1" applyAlignment="1">
      <alignment horizontal="centerContinuous"/>
    </xf>
    <xf numFmtId="0" fontId="6" fillId="0" borderId="0" xfId="7" applyFont="1"/>
    <xf numFmtId="0" fontId="7" fillId="0" borderId="0" xfId="7" applyFont="1"/>
    <xf numFmtId="41" fontId="7" fillId="0" borderId="0" xfId="1" applyNumberFormat="1" applyFont="1" applyAlignment="1">
      <alignment horizontal="right"/>
    </xf>
    <xf numFmtId="41" fontId="7" fillId="0" borderId="0" xfId="1" applyNumberFormat="1" applyFont="1" applyBorder="1" applyAlignment="1">
      <alignment horizontal="right"/>
    </xf>
    <xf numFmtId="41" fontId="7" fillId="0" borderId="1" xfId="1" applyNumberFormat="1" applyFont="1" applyBorder="1" applyAlignment="1">
      <alignment horizontal="right"/>
    </xf>
    <xf numFmtId="0" fontId="5" fillId="0" borderId="0" xfId="7" applyFont="1"/>
    <xf numFmtId="41" fontId="5" fillId="0" borderId="0" xfId="1" applyNumberFormat="1" applyFont="1"/>
    <xf numFmtId="41" fontId="5" fillId="0" borderId="0" xfId="1" applyNumberFormat="1" applyFont="1" applyBorder="1"/>
    <xf numFmtId="41" fontId="7" fillId="0" borderId="1" xfId="1" applyNumberFormat="1" applyFont="1" applyBorder="1"/>
    <xf numFmtId="41" fontId="5" fillId="0" borderId="2" xfId="1" applyNumberFormat="1" applyFont="1" applyBorder="1"/>
    <xf numFmtId="41" fontId="5" fillId="0" borderId="3" xfId="1" applyNumberFormat="1" applyFont="1" applyBorder="1"/>
    <xf numFmtId="0" fontId="7" fillId="0" borderId="0" xfId="7" quotePrefix="1" applyFont="1"/>
    <xf numFmtId="0" fontId="11" fillId="0" borderId="0" xfId="7" applyFont="1"/>
    <xf numFmtId="41" fontId="11" fillId="0" borderId="1" xfId="1" applyNumberFormat="1" applyFont="1" applyBorder="1" applyAlignment="1">
      <alignment horizontal="right"/>
    </xf>
    <xf numFmtId="0" fontId="9" fillId="0" borderId="0" xfId="7" applyFont="1"/>
    <xf numFmtId="41" fontId="11" fillId="0" borderId="0" xfId="1" quotePrefix="1" applyNumberFormat="1" applyFont="1" applyBorder="1"/>
    <xf numFmtId="15" fontId="4" fillId="0" borderId="0" xfId="6" quotePrefix="1" applyNumberFormat="1" applyFont="1" applyAlignment="1">
      <alignment horizontal="centerContinuous"/>
    </xf>
    <xf numFmtId="41" fontId="2" fillId="0" borderId="0" xfId="3" applyNumberFormat="1" applyFont="1" applyAlignment="1">
      <alignment horizontal="centerContinuous"/>
    </xf>
    <xf numFmtId="41" fontId="2" fillId="0" borderId="0" xfId="3" applyNumberFormat="1" applyFont="1" applyBorder="1" applyAlignment="1">
      <alignment horizontal="centerContinuous"/>
    </xf>
    <xf numFmtId="0" fontId="2" fillId="0" borderId="0" xfId="6" applyFont="1"/>
    <xf numFmtId="15" fontId="5" fillId="0" borderId="0" xfId="6" quotePrefix="1" applyNumberFormat="1" applyFont="1" applyAlignment="1">
      <alignment horizontal="centerContinuous"/>
    </xf>
    <xf numFmtId="15" fontId="3" fillId="0" borderId="0" xfId="6" quotePrefix="1" applyNumberFormat="1" applyFont="1" applyAlignment="1">
      <alignment horizontal="centerContinuous"/>
    </xf>
    <xf numFmtId="0" fontId="3" fillId="0" borderId="0" xfId="6" applyFont="1" applyAlignment="1">
      <alignment horizontal="centerContinuous"/>
    </xf>
    <xf numFmtId="0" fontId="5" fillId="0" borderId="0" xfId="6" applyFont="1" applyAlignment="1">
      <alignment horizontal="centerContinuous"/>
    </xf>
    <xf numFmtId="41" fontId="6" fillId="0" borderId="0" xfId="3" applyNumberFormat="1" applyFont="1" applyAlignment="1">
      <alignment horizontal="centerContinuous"/>
    </xf>
    <xf numFmtId="41" fontId="6" fillId="0" borderId="0" xfId="3" applyNumberFormat="1" applyFont="1" applyBorder="1" applyAlignment="1">
      <alignment horizontal="centerContinuous"/>
    </xf>
    <xf numFmtId="0" fontId="6" fillId="0" borderId="0" xfId="6" applyFont="1"/>
    <xf numFmtId="0" fontId="1" fillId="0" borderId="0" xfId="6"/>
    <xf numFmtId="0" fontId="15" fillId="0" borderId="0" xfId="6" applyFont="1"/>
    <xf numFmtId="0" fontId="17" fillId="0" borderId="0" xfId="0" applyFont="1"/>
    <xf numFmtId="0" fontId="10" fillId="0" borderId="0" xfId="0" applyFont="1"/>
    <xf numFmtId="164" fontId="5" fillId="0" borderId="0" xfId="4" applyNumberFormat="1" applyFont="1" applyFill="1"/>
    <xf numFmtId="164" fontId="5" fillId="0" borderId="0" xfId="4" applyNumberFormat="1" applyFont="1"/>
    <xf numFmtId="164" fontId="5" fillId="0" borderId="0" xfId="4" applyNumberFormat="1" applyFont="1" applyFill="1" applyBorder="1"/>
    <xf numFmtId="164" fontId="5" fillId="0" borderId="1" xfId="4" applyNumberFormat="1" applyFont="1" applyFill="1" applyBorder="1"/>
    <xf numFmtId="164" fontId="5" fillId="2" borderId="0" xfId="4" applyNumberFormat="1" applyFont="1" applyFill="1" applyBorder="1"/>
    <xf numFmtId="164" fontId="7" fillId="0" borderId="0" xfId="4" applyNumberFormat="1" applyFont="1" applyFill="1"/>
    <xf numFmtId="164" fontId="7" fillId="0" borderId="0" xfId="4" applyNumberFormat="1" applyFont="1"/>
    <xf numFmtId="164" fontId="7" fillId="0" borderId="0" xfId="4" applyNumberFormat="1" applyFont="1" applyFill="1" applyBorder="1"/>
    <xf numFmtId="164" fontId="7" fillId="0" borderId="5" xfId="4" applyNumberFormat="1" applyFont="1" applyFill="1" applyBorder="1"/>
    <xf numFmtId="10" fontId="7" fillId="0" borderId="0" xfId="4" applyNumberFormat="1" applyFont="1" applyFill="1" applyBorder="1"/>
    <xf numFmtId="164" fontId="5" fillId="0" borderId="0" xfId="4" applyNumberFormat="1" applyFont="1" applyBorder="1"/>
    <xf numFmtId="10" fontId="5" fillId="0" borderId="0" xfId="4" applyNumberFormat="1" applyFont="1" applyFill="1" applyBorder="1"/>
    <xf numFmtId="10" fontId="5" fillId="3" borderId="0" xfId="4" applyNumberFormat="1" applyFont="1" applyFill="1" applyBorder="1"/>
    <xf numFmtId="164" fontId="7" fillId="0" borderId="0" xfId="4" applyNumberFormat="1" applyFont="1" applyFill="1" applyAlignment="1">
      <alignment horizontal="center"/>
    </xf>
    <xf numFmtId="10" fontId="7" fillId="0" borderId="0" xfId="4" applyNumberFormat="1" applyFont="1" applyFill="1" applyBorder="1" applyAlignment="1">
      <alignment horizontal="center"/>
    </xf>
    <xf numFmtId="10" fontId="7" fillId="0" borderId="0" xfId="4" applyNumberFormat="1" applyFont="1" applyFill="1"/>
    <xf numFmtId="164" fontId="7" fillId="0" borderId="6" xfId="4" applyNumberFormat="1" applyFont="1" applyFill="1" applyBorder="1"/>
    <xf numFmtId="164" fontId="5" fillId="0" borderId="3" xfId="4" applyNumberFormat="1" applyFont="1" applyFill="1" applyBorder="1"/>
    <xf numFmtId="164" fontId="7" fillId="0" borderId="0" xfId="4" applyNumberFormat="1" applyFont="1" applyBorder="1"/>
    <xf numFmtId="164" fontId="5" fillId="0" borderId="3" xfId="4" applyNumberFormat="1" applyFont="1" applyBorder="1"/>
    <xf numFmtId="0" fontId="18" fillId="0" borderId="0" xfId="0" applyFont="1" applyAlignment="1">
      <alignment horizontal="centerContinuous"/>
    </xf>
    <xf numFmtId="0" fontId="19" fillId="0" borderId="0" xfId="0" applyFont="1"/>
    <xf numFmtId="0" fontId="20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0" xfId="0" applyFont="1" applyFill="1"/>
    <xf numFmtId="0" fontId="7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Border="1"/>
    <xf numFmtId="164" fontId="7" fillId="0" borderId="0" xfId="0" applyNumberFormat="1" applyFont="1" applyBorder="1"/>
    <xf numFmtId="164" fontId="5" fillId="0" borderId="0" xfId="0" applyNumberFormat="1" applyFont="1" applyBorder="1"/>
    <xf numFmtId="164" fontId="5" fillId="0" borderId="0" xfId="0" applyNumberFormat="1" applyFont="1"/>
    <xf numFmtId="0" fontId="5" fillId="0" borderId="0" xfId="0" applyFont="1" applyBorder="1"/>
    <xf numFmtId="14" fontId="7" fillId="0" borderId="0" xfId="0" applyNumberFormat="1" applyFont="1"/>
    <xf numFmtId="0" fontId="2" fillId="0" borderId="0" xfId="0" applyFont="1" applyAlignment="1">
      <alignment horizontal="right"/>
    </xf>
    <xf numFmtId="41" fontId="2" fillId="0" borderId="0" xfId="0" applyNumberFormat="1" applyFont="1"/>
    <xf numFmtId="0" fontId="7" fillId="0" borderId="0" xfId="0" applyFont="1" applyAlignment="1">
      <alignment horizontal="right"/>
    </xf>
    <xf numFmtId="41" fontId="2" fillId="0" borderId="1" xfId="0" applyNumberFormat="1" applyFont="1" applyBorder="1"/>
    <xf numFmtId="41" fontId="7" fillId="0" borderId="0" xfId="0" applyNumberFormat="1" applyFont="1"/>
    <xf numFmtId="0" fontId="26" fillId="0" borderId="0" xfId="0" applyFont="1"/>
    <xf numFmtId="0" fontId="11" fillId="0" borderId="0" xfId="6" applyFont="1"/>
    <xf numFmtId="0" fontId="9" fillId="0" borderId="0" xfId="6" applyFont="1"/>
    <xf numFmtId="41" fontId="9" fillId="0" borderId="0" xfId="1" applyNumberFormat="1" applyFont="1" applyFill="1"/>
    <xf numFmtId="0" fontId="11" fillId="0" borderId="0" xfId="6" quotePrefix="1" applyFont="1"/>
    <xf numFmtId="0" fontId="7" fillId="0" borderId="0" xfId="6" applyFont="1"/>
    <xf numFmtId="0" fontId="5" fillId="0" borderId="0" xfId="6" applyFont="1"/>
    <xf numFmtId="0" fontId="11" fillId="0" borderId="0" xfId="0" applyFont="1" applyFill="1"/>
    <xf numFmtId="42" fontId="11" fillId="0" borderId="0" xfId="0" applyNumberFormat="1" applyFont="1" applyFill="1"/>
    <xf numFmtId="6" fontId="11" fillId="0" borderId="0" xfId="0" applyNumberFormat="1" applyFont="1" applyFill="1"/>
    <xf numFmtId="41" fontId="11" fillId="0" borderId="0" xfId="0" applyNumberFormat="1" applyFont="1" applyFill="1"/>
    <xf numFmtId="38" fontId="11" fillId="0" borderId="0" xfId="0" applyNumberFormat="1" applyFont="1" applyFill="1"/>
    <xf numFmtId="10" fontId="11" fillId="0" borderId="0" xfId="4" applyNumberFormat="1" applyFont="1" applyFill="1"/>
    <xf numFmtId="0" fontId="11" fillId="0" borderId="0" xfId="0" applyFont="1" applyFill="1" applyBorder="1"/>
    <xf numFmtId="0" fontId="11" fillId="0" borderId="0" xfId="0" applyFont="1" applyFill="1" applyAlignment="1">
      <alignment horizontal="left"/>
    </xf>
    <xf numFmtId="0" fontId="9" fillId="0" borderId="0" xfId="0" applyFont="1" applyFill="1"/>
    <xf numFmtId="42" fontId="5" fillId="0" borderId="7" xfId="0" applyNumberFormat="1" applyFont="1" applyFill="1" applyBorder="1" applyAlignment="1"/>
    <xf numFmtId="42" fontId="9" fillId="0" borderId="0" xfId="0" applyNumberFormat="1" applyFont="1" applyFill="1" applyBorder="1" applyAlignment="1"/>
    <xf numFmtId="6" fontId="11" fillId="0" borderId="0" xfId="0" applyNumberFormat="1" applyFont="1"/>
    <xf numFmtId="42" fontId="5" fillId="0" borderId="8" xfId="0" applyNumberFormat="1" applyFont="1" applyBorder="1"/>
    <xf numFmtId="6" fontId="11" fillId="0" borderId="0" xfId="0" applyNumberFormat="1" applyFont="1" applyBorder="1"/>
    <xf numFmtId="40" fontId="2" fillId="0" borderId="0" xfId="1" applyFont="1"/>
    <xf numFmtId="41" fontId="11" fillId="0" borderId="1" xfId="1" applyNumberFormat="1" applyFont="1" applyFill="1" applyBorder="1"/>
    <xf numFmtId="41" fontId="11" fillId="0" borderId="0" xfId="1" applyNumberFormat="1" applyFont="1" applyFill="1"/>
    <xf numFmtId="0" fontId="11" fillId="0" borderId="0" xfId="6" applyFont="1" applyFill="1"/>
    <xf numFmtId="164" fontId="11" fillId="0" borderId="0" xfId="1" applyNumberFormat="1" applyFont="1" applyBorder="1"/>
    <xf numFmtId="0" fontId="3" fillId="0" borderId="1" xfId="0" applyFont="1" applyBorder="1" applyAlignment="1">
      <alignment horizontal="center"/>
    </xf>
    <xf numFmtId="42" fontId="9" fillId="0" borderId="9" xfId="10" applyNumberFormat="1" applyFont="1" applyFill="1" applyBorder="1" applyAlignment="1">
      <alignment horizontal="center"/>
    </xf>
    <xf numFmtId="42" fontId="9" fillId="0" borderId="10" xfId="10" applyNumberFormat="1" applyFont="1" applyFill="1" applyBorder="1" applyAlignment="1">
      <alignment horizontal="center"/>
    </xf>
  </cellXfs>
  <cellStyles count="11">
    <cellStyle name="Comma" xfId="1" builtinId="3"/>
    <cellStyle name="Comma 2" xfId="2"/>
    <cellStyle name="Comma 2 2" xfId="3"/>
    <cellStyle name="Comma 3" xfId="4"/>
    <cellStyle name="Normal" xfId="0" builtinId="0"/>
    <cellStyle name="Normal 2" xfId="5"/>
    <cellStyle name="Normal 2 2" xfId="6"/>
    <cellStyle name="Normal 3" xfId="7"/>
    <cellStyle name="Normal 4" xfId="8"/>
    <cellStyle name="Normal_113 - Cap" xfId="9"/>
    <cellStyle name="Normal_Sheet1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tacy.SCPFINANCE\Application%20Data\Microsoft\Excel\Prog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tacy.SCPFINANCE\Application%20Data\Microsoft\Excel\Prospe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tacy.SCPFINANCE\Application%20Data\Microsoft\Excel\Proca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tacy.SCPFINANCE\Application%20Data\Microsoft\Excel\Prodeb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DOCUMENTS\2011%20BUDGET\2011%20AMENDMENTS\4th%20Amendment%20-%20Coastal%20Zone%20Mgmt%203.01.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DOCUMENTS\2011%20BUDGET\2011%20AMENDMENTS\2nd%20Amendment%20-%20Recreation%203.01.20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DOCUMENTS\2011%20BUDGET\2011%20AMENDMENTS\8th%20Amendment%20-%20Recreation%203.01.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Dussom\Local%20Settings\Temporary%20Internet%20Files\Content.Outlook\BTNFHTBL\2nd%20Amendment%20-%20Recreation%203.01.20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DOCUMENTS\2011%20BUDGET\2011%20AMENDMENTS\3rd%20Amendment%20-%20PW%20Drainage%203.01.20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DOCUMENTS\2011%20BUDGET\2011%20AMENDMENTS\10th%20Amendment%20-%20LCDBG%20Cons%20Fund%208.23.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 A"/>
      <sheetName val="Exhibit A1"/>
      <sheetName val="Exhibit A2"/>
      <sheetName val="Exhibit B"/>
      <sheetName val="GF-cons"/>
      <sheetName val="Revs"/>
      <sheetName val="Exp"/>
    </sheetNames>
    <sheetDataSet>
      <sheetData sheetId="0" refreshError="1">
        <row r="17">
          <cell r="C17">
            <v>82033725</v>
          </cell>
        </row>
        <row r="26">
          <cell r="C26">
            <v>158487453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23678704</v>
          </cell>
        </row>
        <row r="33">
          <cell r="C33">
            <v>9795733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pec"/>
      <sheetName val="102"/>
      <sheetName val="102cap"/>
      <sheetName val="105"/>
      <sheetName val="105cap"/>
      <sheetName val="107"/>
      <sheetName val="110"/>
      <sheetName val="110a"/>
      <sheetName val="110b"/>
      <sheetName val="110c"/>
      <sheetName val="110d"/>
      <sheetName val="112"/>
      <sheetName val="112f"/>
      <sheetName val="112f-cap"/>
      <sheetName val="112r"/>
      <sheetName val="112r-cap"/>
      <sheetName val="112s"/>
      <sheetName val="112s-cap"/>
      <sheetName val="112d"/>
      <sheetName val="112d-cap"/>
      <sheetName val="113"/>
      <sheetName val="113a"/>
      <sheetName val="113cap"/>
      <sheetName val="113d"/>
      <sheetName val="114"/>
      <sheetName val="115"/>
      <sheetName val="116"/>
      <sheetName val="116.51"/>
      <sheetName val="116.52"/>
      <sheetName val="116.60"/>
      <sheetName val="116.61"/>
      <sheetName val="116.70"/>
      <sheetName val="116cap"/>
      <sheetName val="116.71"/>
      <sheetName val="118"/>
      <sheetName val="120"/>
      <sheetName val="122"/>
      <sheetName val="113c"/>
    </sheetNames>
    <sheetDataSet>
      <sheetData sheetId="0" refreshError="1">
        <row r="13">
          <cell r="C13">
            <v>38766124</v>
          </cell>
        </row>
        <row r="16">
          <cell r="C16">
            <v>43883592</v>
          </cell>
        </row>
        <row r="24">
          <cell r="C24">
            <v>13171552</v>
          </cell>
        </row>
        <row r="25">
          <cell r="C25">
            <v>5290609</v>
          </cell>
        </row>
        <row r="26">
          <cell r="C26">
            <v>3003460</v>
          </cell>
        </row>
        <row r="27">
          <cell r="C27">
            <v>147158</v>
          </cell>
        </row>
        <row r="28">
          <cell r="C28">
            <v>18219468</v>
          </cell>
        </row>
        <row r="29">
          <cell r="C29">
            <v>5556981</v>
          </cell>
        </row>
        <row r="30">
          <cell r="C30">
            <v>1596538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ap"/>
      <sheetName val="302"/>
      <sheetName val="302-cap"/>
      <sheetName val="310"/>
      <sheetName val="310-cap"/>
      <sheetName val="313"/>
      <sheetName val="313 -cap"/>
      <sheetName val="316"/>
      <sheetName val="301"/>
      <sheetName val="303"/>
      <sheetName val="309"/>
      <sheetName val="311"/>
      <sheetName val="312"/>
    </sheetNames>
    <sheetDataSet>
      <sheetData sheetId="0" refreshError="1">
        <row r="13">
          <cell r="C13">
            <v>1862172</v>
          </cell>
        </row>
        <row r="16">
          <cell r="C16">
            <v>2383073</v>
          </cell>
        </row>
        <row r="25">
          <cell r="C25">
            <v>754730</v>
          </cell>
        </row>
        <row r="26">
          <cell r="C26">
            <v>1094478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BT"/>
      <sheetName val="203"/>
      <sheetName val="204"/>
      <sheetName val="206"/>
      <sheetName val="207"/>
      <sheetName val="208"/>
      <sheetName val="209"/>
      <sheetName val="210"/>
      <sheetName val="217"/>
      <sheetName val="218"/>
      <sheetName val="220"/>
      <sheetName val="201"/>
      <sheetName val="211"/>
      <sheetName val="219"/>
    </sheetNames>
    <sheetDataSet>
      <sheetData sheetId="0" refreshError="1">
        <row r="13">
          <cell r="C13">
            <v>5916584</v>
          </cell>
        </row>
        <row r="16">
          <cell r="C16">
            <v>6404447</v>
          </cell>
        </row>
        <row r="24">
          <cell r="C24">
            <v>445</v>
          </cell>
        </row>
        <row r="25">
          <cell r="C25">
            <v>6475521</v>
          </cell>
        </row>
        <row r="26">
          <cell r="C26">
            <v>106249</v>
          </cell>
        </row>
        <row r="27">
          <cell r="C27">
            <v>1407082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ed"/>
      <sheetName val="Cons"/>
      <sheetName val="General"/>
      <sheetName val="CZM"/>
      <sheetName val="400611Cap"/>
    </sheetNames>
    <sheetDataSet>
      <sheetData sheetId="0" refreshError="1"/>
      <sheetData sheetId="1">
        <row r="1">
          <cell r="A1" t="str">
            <v>ST. CHARLES PARISH</v>
          </cell>
        </row>
      </sheetData>
      <sheetData sheetId="2" refreshError="1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ed"/>
      <sheetName val="Cons"/>
      <sheetName val="SPECIAL"/>
      <sheetName val="113"/>
      <sheetName val="113 - Cap"/>
    </sheetNames>
    <sheetDataSet>
      <sheetData sheetId="0" refreshError="1"/>
      <sheetData sheetId="1">
        <row r="1">
          <cell r="A1" t="str">
            <v>ST. CHARLES PARISH</v>
          </cell>
        </row>
      </sheetData>
      <sheetData sheetId="2" refreshError="1"/>
      <sheetData sheetId="3" refreshError="1"/>
      <sheetData sheetId="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ed"/>
      <sheetName val="Cons"/>
      <sheetName val="SPECIAL"/>
      <sheetName val="113"/>
      <sheetName val="113 - Cap"/>
    </sheetNames>
    <sheetDataSet>
      <sheetData sheetId="0" refreshError="1"/>
      <sheetData sheetId="1">
        <row r="1">
          <cell r="A1" t="str">
            <v>ST. CHARLES PARISH</v>
          </cell>
        </row>
      </sheetData>
      <sheetData sheetId="2"/>
      <sheetData sheetId="3">
        <row r="23">
          <cell r="D23">
            <v>0</v>
          </cell>
        </row>
        <row r="27">
          <cell r="D27">
            <v>0</v>
          </cell>
        </row>
        <row r="29">
          <cell r="D29">
            <v>0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ed"/>
      <sheetName val="Cons"/>
      <sheetName val="SPECIAL"/>
      <sheetName val="113"/>
      <sheetName val="113 - Cap"/>
    </sheetNames>
    <sheetDataSet>
      <sheetData sheetId="0" refreshError="1"/>
      <sheetData sheetId="1">
        <row r="1">
          <cell r="A1" t="str">
            <v>ST. CHARLES PARISH</v>
          </cell>
        </row>
      </sheetData>
      <sheetData sheetId="2" refreshError="1"/>
      <sheetData sheetId="3" refreshError="1"/>
      <sheetData sheetId="4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ed"/>
      <sheetName val="Cons"/>
      <sheetName val="SPECIAL"/>
      <sheetName val="112"/>
      <sheetName val="112D - Cap"/>
    </sheetNames>
    <sheetDataSet>
      <sheetData sheetId="0" refreshError="1"/>
      <sheetData sheetId="1">
        <row r="1">
          <cell r="A1" t="str">
            <v>ST. CHARLES PARISH</v>
          </cell>
        </row>
        <row r="2">
          <cell r="A2" t="str">
            <v>2011 CONSOLIDATED OPERATING AND CAPITAL BUDGET</v>
          </cell>
        </row>
      </sheetData>
      <sheetData sheetId="2" refreshError="1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ed"/>
      <sheetName val="Cons"/>
      <sheetName val="CapPrjt"/>
      <sheetName val="LCDBG"/>
      <sheetName val="430180Cap"/>
    </sheetNames>
    <sheetDataSet>
      <sheetData sheetId="0"/>
      <sheetData sheetId="1">
        <row r="1">
          <cell r="A1" t="str">
            <v>ST. CHARLES PARISH</v>
          </cell>
        </row>
      </sheetData>
      <sheetData sheetId="2"/>
      <sheetData sheetId="3">
        <row r="16">
          <cell r="D16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6"/>
  <sheetViews>
    <sheetView view="pageLayout" topLeftCell="A8" zoomScale="80" zoomScaleNormal="100" zoomScalePageLayoutView="80" workbookViewId="0">
      <selection activeCell="A12" sqref="A12"/>
    </sheetView>
  </sheetViews>
  <sheetFormatPr defaultColWidth="9.109375" defaultRowHeight="13.2"/>
  <cols>
    <col min="1" max="1" width="45.6640625" style="1" customWidth="1"/>
    <col min="2" max="2" width="1.6640625" style="1" customWidth="1"/>
    <col min="3" max="3" width="14.33203125" style="1" hidden="1" customWidth="1"/>
    <col min="4" max="4" width="1.6640625" style="1" hidden="1" customWidth="1"/>
    <col min="5" max="5" width="15.33203125" style="1" customWidth="1"/>
    <col min="6" max="6" width="1.6640625" style="1" customWidth="1"/>
    <col min="7" max="7" width="15.33203125" style="1" customWidth="1"/>
    <col min="8" max="8" width="1.6640625" style="1" customWidth="1"/>
    <col min="9" max="9" width="15.33203125" style="1" customWidth="1"/>
    <col min="10" max="10" width="1.6640625" style="1" customWidth="1"/>
    <col min="11" max="11" width="15.33203125" style="1" customWidth="1"/>
    <col min="12" max="12" width="1.6640625" style="1" customWidth="1"/>
    <col min="13" max="13" width="15.33203125" style="1" customWidth="1"/>
    <col min="14" max="14" width="1.88671875" style="1" customWidth="1"/>
    <col min="15" max="15" width="15.33203125" style="1" customWidth="1"/>
    <col min="16" max="16" width="1.6640625" style="1" customWidth="1"/>
    <col min="17" max="17" width="15.33203125" style="1" customWidth="1"/>
    <col min="18" max="18" width="1.6640625" style="1" customWidth="1"/>
    <col min="19" max="19" width="15.33203125" style="1" customWidth="1"/>
    <col min="20" max="16384" width="9.109375" style="1"/>
  </cols>
  <sheetData>
    <row r="1" spans="1:19" s="103" customFormat="1" ht="18">
      <c r="S1" s="104" t="s">
        <v>0</v>
      </c>
    </row>
    <row r="2" spans="1:19" s="126" customFormat="1" ht="32.4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19" s="126" customFormat="1" ht="13.5" customHeight="1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</row>
    <row r="4" spans="1:19" ht="24.6">
      <c r="A4" s="127" t="s">
        <v>31</v>
      </c>
      <c r="B4" s="23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</row>
    <row r="5" spans="1:19" s="126" customFormat="1" ht="13.5" customHeight="1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</row>
    <row r="6" spans="1:19" ht="22.5" customHeight="1">
      <c r="A6" s="23" t="s">
        <v>2</v>
      </c>
      <c r="B6" s="23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</row>
    <row r="7" spans="1:19" ht="10.5" hidden="1" customHeight="1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</row>
    <row r="8" spans="1:19" ht="22.5" customHeight="1">
      <c r="A8" s="128" t="s">
        <v>177</v>
      </c>
      <c r="B8" s="23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</row>
    <row r="10" spans="1:19" hidden="1"/>
    <row r="11" spans="1:19">
      <c r="E11" s="172" t="s">
        <v>104</v>
      </c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Q11" s="172" t="s">
        <v>105</v>
      </c>
      <c r="R11" s="172"/>
      <c r="S11" s="172"/>
    </row>
    <row r="12" spans="1:19">
      <c r="G12" s="129"/>
      <c r="I12" s="129" t="s">
        <v>106</v>
      </c>
      <c r="K12" s="129" t="s">
        <v>107</v>
      </c>
      <c r="M12" s="129" t="s">
        <v>108</v>
      </c>
      <c r="O12" s="129" t="s">
        <v>109</v>
      </c>
      <c r="S12" s="129" t="s">
        <v>109</v>
      </c>
    </row>
    <row r="13" spans="1:19">
      <c r="C13" s="129" t="s">
        <v>24</v>
      </c>
      <c r="D13" s="129"/>
      <c r="E13" s="129" t="s">
        <v>110</v>
      </c>
      <c r="F13" s="129"/>
      <c r="G13" s="129" t="s">
        <v>111</v>
      </c>
      <c r="H13" s="129"/>
      <c r="I13" s="129" t="s">
        <v>112</v>
      </c>
      <c r="J13" s="129"/>
      <c r="K13" s="129" t="s">
        <v>113</v>
      </c>
      <c r="L13" s="129"/>
      <c r="M13" s="129" t="s">
        <v>114</v>
      </c>
      <c r="N13" s="129"/>
      <c r="O13" s="129" t="s">
        <v>115</v>
      </c>
      <c r="P13" s="129"/>
      <c r="Q13" s="129" t="s">
        <v>116</v>
      </c>
      <c r="R13" s="129"/>
      <c r="S13" s="129" t="s">
        <v>117</v>
      </c>
    </row>
    <row r="14" spans="1:19">
      <c r="A14" s="130" t="s">
        <v>118</v>
      </c>
      <c r="B14" s="130"/>
      <c r="C14" s="131" t="s">
        <v>119</v>
      </c>
      <c r="D14" s="131"/>
      <c r="E14" s="131" t="s">
        <v>25</v>
      </c>
      <c r="F14" s="131"/>
      <c r="G14" s="131" t="s">
        <v>25</v>
      </c>
      <c r="H14" s="131"/>
      <c r="I14" s="131" t="s">
        <v>120</v>
      </c>
      <c r="J14" s="131"/>
      <c r="K14" s="131" t="s">
        <v>121</v>
      </c>
      <c r="L14" s="131"/>
      <c r="M14" s="131" t="s">
        <v>122</v>
      </c>
      <c r="N14" s="131"/>
      <c r="O14" s="131" t="s">
        <v>117</v>
      </c>
      <c r="P14" s="131"/>
      <c r="Q14" s="131" t="s">
        <v>25</v>
      </c>
      <c r="R14" s="131"/>
      <c r="S14" s="131" t="s">
        <v>123</v>
      </c>
    </row>
    <row r="15" spans="1:19" s="14" customFormat="1" ht="15.6">
      <c r="A15" s="14" t="s">
        <v>23</v>
      </c>
      <c r="C15" s="105" t="e">
        <f>'[1]Exhibit A'!$C$11+[2]spec!$C$13+[3]cap!$C$13+[4]DEBT!$C$13</f>
        <v>#REF!</v>
      </c>
      <c r="D15" s="106"/>
      <c r="E15" s="105">
        <v>56945698</v>
      </c>
      <c r="F15" s="105"/>
      <c r="G15" s="105">
        <v>73643292</v>
      </c>
      <c r="H15" s="105"/>
      <c r="I15" s="107"/>
      <c r="J15" s="107"/>
      <c r="K15" s="107"/>
      <c r="L15" s="105"/>
      <c r="M15" s="105">
        <v>80138562</v>
      </c>
      <c r="N15" s="105"/>
      <c r="O15" s="107"/>
      <c r="P15" s="105"/>
      <c r="Q15" s="105">
        <f>Cons!F12</f>
        <v>67520683</v>
      </c>
      <c r="R15" s="105"/>
      <c r="S15" s="105"/>
    </row>
    <row r="16" spans="1:19" s="14" customFormat="1" ht="15.6">
      <c r="A16" s="132" t="s">
        <v>124</v>
      </c>
      <c r="B16" s="132"/>
      <c r="C16" s="108">
        <v>0</v>
      </c>
      <c r="D16" s="105"/>
      <c r="E16" s="108">
        <v>0</v>
      </c>
      <c r="F16" s="105"/>
      <c r="G16" s="108">
        <v>0</v>
      </c>
      <c r="H16" s="105"/>
      <c r="I16" s="107"/>
      <c r="J16" s="107"/>
      <c r="K16" s="107"/>
      <c r="L16" s="105"/>
      <c r="M16" s="108">
        <v>0</v>
      </c>
      <c r="N16" s="107"/>
      <c r="O16" s="107"/>
      <c r="P16" s="105"/>
      <c r="Q16" s="108">
        <v>0</v>
      </c>
      <c r="R16" s="105"/>
      <c r="S16" s="107"/>
    </row>
    <row r="17" spans="1:19" s="14" customFormat="1" ht="15.6">
      <c r="A17" s="132" t="s">
        <v>125</v>
      </c>
      <c r="B17" s="132"/>
      <c r="C17" s="105" t="e">
        <f>C15+C16</f>
        <v>#REF!</v>
      </c>
      <c r="D17" s="105"/>
      <c r="E17" s="105">
        <f>E15+E16</f>
        <v>56945698</v>
      </c>
      <c r="F17" s="105"/>
      <c r="G17" s="105">
        <f>G15+G16</f>
        <v>73643292</v>
      </c>
      <c r="H17" s="105"/>
      <c r="I17" s="107"/>
      <c r="J17" s="107"/>
      <c r="K17" s="107"/>
      <c r="L17" s="105"/>
      <c r="M17" s="105">
        <f>M15+M16</f>
        <v>80138562</v>
      </c>
      <c r="N17" s="105"/>
      <c r="O17" s="107"/>
      <c r="P17" s="105"/>
      <c r="Q17" s="105">
        <f>Q15+Q16</f>
        <v>67520683</v>
      </c>
      <c r="R17" s="105"/>
      <c r="S17" s="107"/>
    </row>
    <row r="18" spans="1:19" s="14" customFormat="1" ht="15.6" hidden="1">
      <c r="A18" s="133" t="s">
        <v>126</v>
      </c>
      <c r="B18" s="132"/>
      <c r="C18" s="105">
        <f>64796551-3132</f>
        <v>64793419</v>
      </c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7"/>
      <c r="P18" s="105"/>
      <c r="Q18" s="105"/>
      <c r="R18" s="105"/>
      <c r="S18" s="109"/>
    </row>
    <row r="19" spans="1:19" s="14" customFormat="1" ht="15.6">
      <c r="C19" s="107"/>
      <c r="D19" s="106"/>
      <c r="E19" s="107"/>
      <c r="F19" s="106"/>
      <c r="G19" s="107"/>
      <c r="H19" s="106"/>
      <c r="I19" s="107"/>
      <c r="J19" s="105"/>
      <c r="K19" s="107"/>
      <c r="L19" s="106"/>
      <c r="M19" s="107"/>
      <c r="N19" s="107"/>
      <c r="O19" s="107"/>
      <c r="P19" s="105"/>
      <c r="Q19" s="107"/>
      <c r="R19" s="106"/>
      <c r="S19" s="107"/>
    </row>
    <row r="20" spans="1:19" s="13" customFormat="1" ht="15.6" hidden="1">
      <c r="C20" s="110"/>
      <c r="D20" s="111"/>
      <c r="E20" s="110"/>
      <c r="F20" s="111"/>
      <c r="G20" s="110"/>
      <c r="H20" s="111"/>
      <c r="I20" s="110"/>
      <c r="J20" s="110"/>
      <c r="K20" s="110"/>
      <c r="L20" s="111"/>
      <c r="M20" s="110"/>
      <c r="N20" s="110"/>
      <c r="O20" s="112"/>
      <c r="P20" s="110"/>
      <c r="Q20" s="110"/>
      <c r="R20" s="110"/>
      <c r="S20" s="112"/>
    </row>
    <row r="21" spans="1:19" s="14" customFormat="1" ht="15.6">
      <c r="A21" s="13" t="s">
        <v>4</v>
      </c>
      <c r="C21" s="105"/>
      <c r="D21" s="106"/>
      <c r="E21" s="105"/>
      <c r="F21" s="106"/>
      <c r="G21" s="105"/>
      <c r="H21" s="106"/>
      <c r="I21" s="105"/>
      <c r="J21" s="105"/>
      <c r="K21" s="105"/>
      <c r="L21" s="106"/>
      <c r="M21" s="105"/>
      <c r="N21" s="105"/>
      <c r="O21" s="107"/>
      <c r="P21" s="105"/>
      <c r="Q21" s="105"/>
      <c r="R21" s="105"/>
      <c r="S21" s="107"/>
    </row>
    <row r="22" spans="1:19" s="13" customFormat="1" ht="15.6">
      <c r="A22" s="13" t="s">
        <v>127</v>
      </c>
      <c r="C22" s="113">
        <f>'[1]Exhibit A'!$C$17+[2]spec!$C$16+[3]cap!$C$16+[4]DEBT!$C$16</f>
        <v>134704837</v>
      </c>
      <c r="D22" s="111"/>
      <c r="E22" s="113">
        <v>96544890</v>
      </c>
      <c r="F22" s="112"/>
      <c r="G22" s="113">
        <v>102934311</v>
      </c>
      <c r="H22" s="112"/>
      <c r="I22" s="113">
        <v>47980061</v>
      </c>
      <c r="J22" s="112"/>
      <c r="K22" s="113">
        <f>57844148-258883-138700-800000-2364782-42690</f>
        <v>54239093</v>
      </c>
      <c r="L22" s="112"/>
      <c r="M22" s="113">
        <f>I22+K22</f>
        <v>102219154</v>
      </c>
      <c r="N22" s="112"/>
      <c r="O22" s="114">
        <f>M22/G22-1</f>
        <v>-6.9477027927062895E-3</v>
      </c>
      <c r="P22" s="112"/>
      <c r="Q22" s="113">
        <f>Cons!F14</f>
        <v>113418476</v>
      </c>
      <c r="R22" s="111"/>
      <c r="S22" s="114">
        <f>Q22/M22-1</f>
        <v>0.10956187330605371</v>
      </c>
    </row>
    <row r="23" spans="1:19" s="14" customFormat="1" ht="15.6">
      <c r="C23" s="105"/>
      <c r="D23" s="106"/>
      <c r="E23" s="105"/>
      <c r="F23" s="115"/>
      <c r="G23" s="105"/>
      <c r="H23" s="115"/>
      <c r="I23" s="105"/>
      <c r="J23" s="107"/>
      <c r="K23" s="105"/>
      <c r="L23" s="115"/>
      <c r="M23" s="105"/>
      <c r="N23" s="107"/>
      <c r="O23" s="116"/>
      <c r="P23" s="107"/>
      <c r="Q23" s="105"/>
      <c r="R23" s="107"/>
      <c r="S23" s="116"/>
    </row>
    <row r="24" spans="1:19" s="14" customFormat="1" ht="15.6" hidden="1">
      <c r="C24" s="105"/>
      <c r="D24" s="106"/>
      <c r="E24" s="105"/>
      <c r="F24" s="106"/>
      <c r="G24" s="105"/>
      <c r="H24" s="106"/>
      <c r="I24" s="105"/>
      <c r="J24" s="105"/>
      <c r="K24" s="105"/>
      <c r="L24" s="106"/>
      <c r="M24" s="105"/>
      <c r="N24" s="105"/>
      <c r="O24" s="116"/>
      <c r="P24" s="105"/>
      <c r="Q24" s="105"/>
      <c r="R24" s="105"/>
      <c r="S24" s="116"/>
    </row>
    <row r="25" spans="1:19" s="14" customFormat="1" ht="15.6">
      <c r="A25" s="14" t="s">
        <v>5</v>
      </c>
      <c r="C25" s="108" t="e">
        <f>C17+C22</f>
        <v>#REF!</v>
      </c>
      <c r="D25" s="106"/>
      <c r="E25" s="108">
        <f>E17+E22</f>
        <v>153490588</v>
      </c>
      <c r="F25" s="106"/>
      <c r="G25" s="108">
        <f>G17+G22</f>
        <v>176577603</v>
      </c>
      <c r="H25" s="106"/>
      <c r="I25" s="107"/>
      <c r="J25" s="107"/>
      <c r="K25" s="107"/>
      <c r="L25" s="106"/>
      <c r="M25" s="108">
        <f>M17+M22</f>
        <v>182357716</v>
      </c>
      <c r="N25" s="107"/>
      <c r="O25" s="116"/>
      <c r="P25" s="105"/>
      <c r="Q25" s="108">
        <f>Q17+Q22</f>
        <v>180939159</v>
      </c>
      <c r="R25" s="105"/>
      <c r="S25" s="116"/>
    </row>
    <row r="26" spans="1:19" s="14" customFormat="1" ht="15.6" hidden="1">
      <c r="B26" s="134" t="s">
        <v>128</v>
      </c>
      <c r="C26" s="107" t="e">
        <f>C15+C22</f>
        <v>#REF!</v>
      </c>
      <c r="D26" s="106"/>
      <c r="E26" s="107">
        <f>E15+E22</f>
        <v>153490588</v>
      </c>
      <c r="F26" s="106"/>
      <c r="G26" s="107">
        <f>G15+G22</f>
        <v>176577603</v>
      </c>
      <c r="H26" s="106"/>
      <c r="I26" s="107"/>
      <c r="J26" s="107"/>
      <c r="K26" s="107"/>
      <c r="L26" s="106"/>
      <c r="M26" s="107"/>
      <c r="N26" s="107"/>
      <c r="O26" s="116"/>
      <c r="P26" s="105"/>
      <c r="Q26" s="107"/>
      <c r="R26" s="106"/>
      <c r="S26" s="117"/>
    </row>
    <row r="27" spans="1:19" s="13" customFormat="1" ht="15.6">
      <c r="C27" s="110"/>
      <c r="D27" s="111"/>
      <c r="E27" s="110"/>
      <c r="F27" s="111"/>
      <c r="G27" s="110"/>
      <c r="H27" s="111"/>
      <c r="I27" s="112"/>
      <c r="J27" s="112"/>
      <c r="K27" s="112"/>
      <c r="L27" s="111"/>
      <c r="M27" s="110"/>
      <c r="N27" s="110"/>
      <c r="O27" s="114"/>
      <c r="P27" s="110"/>
      <c r="Q27" s="110"/>
      <c r="R27" s="110"/>
      <c r="S27" s="114"/>
    </row>
    <row r="28" spans="1:19" s="13" customFormat="1" ht="15.6" hidden="1">
      <c r="C28" s="110"/>
      <c r="D28" s="111"/>
      <c r="E28" s="110"/>
      <c r="F28" s="111"/>
      <c r="G28" s="110"/>
      <c r="H28" s="111"/>
      <c r="I28" s="110"/>
      <c r="J28" s="110"/>
      <c r="K28" s="110"/>
      <c r="L28" s="111"/>
      <c r="M28" s="110"/>
      <c r="N28" s="110"/>
      <c r="O28" s="114"/>
      <c r="P28" s="110"/>
      <c r="Q28" s="110"/>
      <c r="R28" s="110"/>
      <c r="S28" s="114"/>
    </row>
    <row r="29" spans="1:19" s="13" customFormat="1" ht="15.6">
      <c r="C29" s="110"/>
      <c r="D29" s="111"/>
      <c r="E29" s="110"/>
      <c r="F29" s="111"/>
      <c r="G29" s="110"/>
      <c r="H29" s="111"/>
      <c r="I29" s="110"/>
      <c r="J29" s="110"/>
      <c r="K29" s="110"/>
      <c r="L29" s="111"/>
      <c r="M29" s="110"/>
      <c r="N29" s="110"/>
      <c r="O29" s="114"/>
      <c r="P29" s="110"/>
      <c r="Q29" s="110"/>
      <c r="R29" s="110"/>
      <c r="S29" s="114"/>
    </row>
    <row r="30" spans="1:19" s="13" customFormat="1" ht="15.6">
      <c r="A30" s="14" t="s">
        <v>129</v>
      </c>
      <c r="B30" s="14"/>
      <c r="C30" s="110"/>
      <c r="D30" s="111"/>
      <c r="E30" s="110"/>
      <c r="F30" s="111"/>
      <c r="G30" s="110"/>
      <c r="H30" s="111"/>
      <c r="I30" s="110"/>
      <c r="J30" s="110"/>
      <c r="K30" s="110"/>
      <c r="L30" s="111"/>
      <c r="M30" s="110"/>
      <c r="N30" s="110"/>
      <c r="O30" s="114"/>
      <c r="P30" s="110"/>
      <c r="Q30" s="110"/>
      <c r="R30" s="110"/>
      <c r="S30" s="114"/>
    </row>
    <row r="31" spans="1:19" s="13" customFormat="1" ht="15.6">
      <c r="C31" s="110"/>
      <c r="D31" s="111"/>
      <c r="E31" s="110"/>
      <c r="F31" s="111"/>
      <c r="G31" s="110"/>
      <c r="H31" s="111"/>
      <c r="I31" s="110"/>
      <c r="J31" s="110"/>
      <c r="K31" s="118"/>
      <c r="L31" s="111"/>
      <c r="M31" s="110"/>
      <c r="N31" s="118"/>
      <c r="O31" s="119"/>
      <c r="P31" s="110"/>
      <c r="Q31" s="118"/>
      <c r="R31" s="110"/>
      <c r="S31" s="114"/>
    </row>
    <row r="32" spans="1:19" s="13" customFormat="1" ht="20.100000000000001" customHeight="1">
      <c r="A32" s="13" t="s">
        <v>7</v>
      </c>
      <c r="C32" s="110">
        <f>'[1]Exhibit A'!$C$26+[2]spec!$C$24</f>
        <v>171659005</v>
      </c>
      <c r="D32" s="111"/>
      <c r="E32" s="110">
        <v>28559510</v>
      </c>
      <c r="F32" s="110"/>
      <c r="G32" s="110">
        <v>28559510</v>
      </c>
      <c r="H32" s="110"/>
      <c r="I32" s="110">
        <v>12135231</v>
      </c>
      <c r="J32" s="110"/>
      <c r="K32" s="110">
        <f>16423273-1000000</f>
        <v>15423273</v>
      </c>
      <c r="L32" s="110"/>
      <c r="M32" s="110">
        <f>I32+K32</f>
        <v>27558504</v>
      </c>
      <c r="N32" s="110"/>
      <c r="O32" s="120">
        <f>M32/G32-1</f>
        <v>-3.5049831037017087E-2</v>
      </c>
      <c r="P32" s="110"/>
      <c r="Q32" s="110">
        <f>Cons!F21</f>
        <v>31373421</v>
      </c>
      <c r="R32" s="111"/>
      <c r="S32" s="114">
        <f>Q32/M32-1</f>
        <v>0.13842975656443479</v>
      </c>
    </row>
    <row r="33" spans="1:19" s="13" customFormat="1" ht="20.100000000000001" customHeight="1">
      <c r="A33" s="13" t="s">
        <v>8</v>
      </c>
      <c r="C33" s="110">
        <f>'[1]Exhibit A'!$C$27+[2]spec!$C$25+[4]DEBT!$C$24</f>
        <v>5291054</v>
      </c>
      <c r="D33" s="111"/>
      <c r="E33" s="110">
        <v>13807806</v>
      </c>
      <c r="F33" s="110"/>
      <c r="G33" s="110">
        <v>13515312</v>
      </c>
      <c r="H33" s="110"/>
      <c r="I33" s="110">
        <v>4363032</v>
      </c>
      <c r="J33" s="110"/>
      <c r="K33" s="110">
        <f>10213562-75750</f>
        <v>10137812</v>
      </c>
      <c r="L33" s="110"/>
      <c r="M33" s="110">
        <f t="shared" ref="M33:M39" si="0">I33+K33</f>
        <v>14500844</v>
      </c>
      <c r="N33" s="110"/>
      <c r="O33" s="120">
        <f t="shared" ref="O33:O39" si="1">M33/G33-1</f>
        <v>7.2919663267855039E-2</v>
      </c>
      <c r="P33" s="110"/>
      <c r="Q33" s="110">
        <f>Cons!F23</f>
        <v>15539949</v>
      </c>
      <c r="R33" s="111"/>
      <c r="S33" s="114">
        <f t="shared" ref="S33:S39" si="2">Q33/M33-1</f>
        <v>7.1658242789178317E-2</v>
      </c>
    </row>
    <row r="34" spans="1:19" s="13" customFormat="1" ht="20.100000000000001" customHeight="1">
      <c r="A34" s="13" t="s">
        <v>28</v>
      </c>
      <c r="C34" s="110">
        <f>'[1]Exhibit A'!$C$28+[2]spec!$C$26</f>
        <v>3003460</v>
      </c>
      <c r="D34" s="111"/>
      <c r="E34" s="110">
        <v>5291692</v>
      </c>
      <c r="F34" s="110"/>
      <c r="G34" s="110">
        <v>5292312</v>
      </c>
      <c r="H34" s="110"/>
      <c r="I34" s="110">
        <v>2028510</v>
      </c>
      <c r="J34" s="110"/>
      <c r="K34" s="110">
        <f>3752427-7500</f>
        <v>3744927</v>
      </c>
      <c r="L34" s="110"/>
      <c r="M34" s="110">
        <f t="shared" si="0"/>
        <v>5773437</v>
      </c>
      <c r="N34" s="110"/>
      <c r="O34" s="120">
        <f t="shared" si="1"/>
        <v>9.0910173096370839E-2</v>
      </c>
      <c r="P34" s="110"/>
      <c r="Q34" s="110">
        <f>Cons!F25</f>
        <v>6063818</v>
      </c>
      <c r="R34" s="111"/>
      <c r="S34" s="114">
        <f t="shared" si="2"/>
        <v>5.0296036832133018E-2</v>
      </c>
    </row>
    <row r="35" spans="1:19" s="13" customFormat="1" ht="20.100000000000001" customHeight="1">
      <c r="A35" s="13" t="s">
        <v>9</v>
      </c>
      <c r="C35" s="110">
        <f>'[1]Exhibit A'!$C$29+[2]spec!$C$27</f>
        <v>147158</v>
      </c>
      <c r="D35" s="111"/>
      <c r="E35" s="110">
        <v>789736</v>
      </c>
      <c r="F35" s="110"/>
      <c r="G35" s="110">
        <v>785886</v>
      </c>
      <c r="H35" s="110"/>
      <c r="I35" s="110">
        <v>212658</v>
      </c>
      <c r="J35" s="110"/>
      <c r="K35" s="110">
        <v>612947</v>
      </c>
      <c r="L35" s="110"/>
      <c r="M35" s="110">
        <f t="shared" si="0"/>
        <v>825605</v>
      </c>
      <c r="N35" s="110"/>
      <c r="O35" s="120">
        <f t="shared" si="1"/>
        <v>5.0540409168759792E-2</v>
      </c>
      <c r="P35" s="110"/>
      <c r="Q35" s="110">
        <f>Cons!F27</f>
        <v>781836</v>
      </c>
      <c r="R35" s="111"/>
      <c r="S35" s="114">
        <f t="shared" si="2"/>
        <v>-5.3014456065551885E-2</v>
      </c>
    </row>
    <row r="36" spans="1:19" s="13" customFormat="1" ht="20.100000000000001" customHeight="1">
      <c r="A36" s="13" t="s">
        <v>10</v>
      </c>
      <c r="C36" s="110">
        <f>'[1]Exhibit A'!$C$30+[4]DEBT!$C$25</f>
        <v>6475521</v>
      </c>
      <c r="D36" s="111"/>
      <c r="E36" s="110">
        <v>3788617</v>
      </c>
      <c r="F36" s="110"/>
      <c r="G36" s="110">
        <v>3788617</v>
      </c>
      <c r="H36" s="110"/>
      <c r="I36" s="110">
        <v>2957953</v>
      </c>
      <c r="J36" s="110"/>
      <c r="K36" s="110">
        <v>644814</v>
      </c>
      <c r="L36" s="110"/>
      <c r="M36" s="110">
        <f t="shared" si="0"/>
        <v>3602767</v>
      </c>
      <c r="N36" s="110"/>
      <c r="O36" s="120">
        <f t="shared" si="1"/>
        <v>-4.9054839800380945E-2</v>
      </c>
      <c r="P36" s="110"/>
      <c r="Q36" s="110">
        <f>Cons!F29</f>
        <v>3497504</v>
      </c>
      <c r="R36" s="111"/>
      <c r="S36" s="114">
        <f t="shared" si="2"/>
        <v>-2.921726550731707E-2</v>
      </c>
    </row>
    <row r="37" spans="1:19" s="13" customFormat="1" ht="20.100000000000001" customHeight="1">
      <c r="A37" s="13" t="s">
        <v>11</v>
      </c>
      <c r="C37" s="110">
        <f>'[1]Exhibit A'!$C$31+[2]spec!$C$28+[3]cap!$C$25</f>
        <v>18974198</v>
      </c>
      <c r="D37" s="111"/>
      <c r="E37" s="110">
        <v>52772226</v>
      </c>
      <c r="F37" s="110"/>
      <c r="G37" s="110">
        <v>76821245</v>
      </c>
      <c r="H37" s="110"/>
      <c r="I37" s="110">
        <v>9118360</v>
      </c>
      <c r="J37" s="110"/>
      <c r="K37" s="110">
        <f>46799873-358052-3295919-84991-1623611-2330164-9469-25149-800000-13097-16118</f>
        <v>38243303</v>
      </c>
      <c r="L37" s="110"/>
      <c r="M37" s="110">
        <f>I37+K37</f>
        <v>47361663</v>
      </c>
      <c r="N37" s="110"/>
      <c r="O37" s="120">
        <f t="shared" si="1"/>
        <v>-0.38348222552237987</v>
      </c>
      <c r="P37" s="110"/>
      <c r="Q37" s="110">
        <f>Cons!F31</f>
        <v>65963235</v>
      </c>
      <c r="R37" s="111"/>
      <c r="S37" s="114">
        <f t="shared" si="2"/>
        <v>0.39275588781584791</v>
      </c>
    </row>
    <row r="38" spans="1:19" s="13" customFormat="1" ht="20.100000000000001" customHeight="1">
      <c r="A38" s="13" t="s">
        <v>12</v>
      </c>
      <c r="C38" s="110">
        <f>'[1]Exhibit A'!$C$32+[2]spec!$C$29+[4]DEBT!$C$26</f>
        <v>29341934</v>
      </c>
      <c r="D38" s="111"/>
      <c r="E38" s="110">
        <v>8539913</v>
      </c>
      <c r="F38" s="110"/>
      <c r="G38" s="110">
        <v>8539913</v>
      </c>
      <c r="H38" s="110"/>
      <c r="I38" s="110">
        <v>5982127</v>
      </c>
      <c r="J38" s="110"/>
      <c r="K38" s="110">
        <v>3392975</v>
      </c>
      <c r="L38" s="110"/>
      <c r="M38" s="110">
        <f t="shared" si="0"/>
        <v>9375102</v>
      </c>
      <c r="N38" s="110"/>
      <c r="O38" s="120">
        <f t="shared" si="1"/>
        <v>9.7798303097467176E-2</v>
      </c>
      <c r="P38" s="110"/>
      <c r="Q38" s="110">
        <f>Cons!F33</f>
        <v>9058989</v>
      </c>
      <c r="R38" s="111"/>
      <c r="S38" s="114">
        <f t="shared" si="2"/>
        <v>-3.3718353144317814E-2</v>
      </c>
    </row>
    <row r="39" spans="1:19" s="13" customFormat="1" ht="20.100000000000001" customHeight="1">
      <c r="A39" s="13" t="s">
        <v>13</v>
      </c>
      <c r="C39" s="110">
        <f>'[1]Exhibit A'!$C$33+[2]spec!$C$30+[3]cap!$C$26+[4]DEBT!$C$27</f>
        <v>13893831</v>
      </c>
      <c r="D39" s="111"/>
      <c r="E39" s="110">
        <v>17701314</v>
      </c>
      <c r="F39" s="110"/>
      <c r="G39" s="110">
        <v>17701314</v>
      </c>
      <c r="H39" s="110"/>
      <c r="I39" s="110">
        <v>772514</v>
      </c>
      <c r="J39" s="110"/>
      <c r="K39" s="110">
        <f>5550470-483873</f>
        <v>5066597</v>
      </c>
      <c r="L39" s="110"/>
      <c r="M39" s="110">
        <f t="shared" si="0"/>
        <v>5839111</v>
      </c>
      <c r="N39" s="110"/>
      <c r="O39" s="120">
        <f t="shared" si="1"/>
        <v>-0.67013121172812373</v>
      </c>
      <c r="P39" s="110"/>
      <c r="Q39" s="110">
        <f>Cons!F35</f>
        <v>24663340</v>
      </c>
      <c r="R39" s="111"/>
      <c r="S39" s="114">
        <f t="shared" si="2"/>
        <v>3.2238176325128949</v>
      </c>
    </row>
    <row r="40" spans="1:19" s="13" customFormat="1" ht="15.6">
      <c r="C40" s="121"/>
      <c r="D40" s="111"/>
      <c r="E40" s="121"/>
      <c r="F40" s="111"/>
      <c r="G40" s="121"/>
      <c r="H40" s="111"/>
      <c r="I40" s="121"/>
      <c r="J40" s="110"/>
      <c r="K40" s="121"/>
      <c r="L40" s="111"/>
      <c r="M40" s="121"/>
      <c r="N40" s="112"/>
      <c r="O40" s="112"/>
      <c r="P40" s="110"/>
      <c r="Q40" s="121"/>
      <c r="R40" s="110"/>
      <c r="S40" s="114"/>
    </row>
    <row r="41" spans="1:19" s="13" customFormat="1" ht="15.6" hidden="1">
      <c r="C41" s="110"/>
      <c r="D41" s="111"/>
      <c r="E41" s="110"/>
      <c r="F41" s="111"/>
      <c r="G41" s="110"/>
      <c r="H41" s="111"/>
      <c r="I41" s="110"/>
      <c r="J41" s="110"/>
      <c r="K41" s="110"/>
      <c r="L41" s="111"/>
      <c r="M41" s="110"/>
      <c r="N41" s="110"/>
      <c r="O41" s="112"/>
      <c r="P41" s="110"/>
      <c r="Q41" s="110"/>
      <c r="R41" s="110"/>
      <c r="S41" s="112"/>
    </row>
    <row r="42" spans="1:19" s="14" customFormat="1" ht="15.6">
      <c r="A42" s="14" t="s">
        <v>130</v>
      </c>
      <c r="C42" s="108">
        <f>SUM(C32:C39)</f>
        <v>248786161</v>
      </c>
      <c r="D42" s="106"/>
      <c r="E42" s="108">
        <f>SUM(E32:E39)</f>
        <v>131250814</v>
      </c>
      <c r="F42" s="106"/>
      <c r="G42" s="108">
        <f>SUM(G32:G39)</f>
        <v>155004109</v>
      </c>
      <c r="H42" s="106"/>
      <c r="I42" s="108">
        <f>SUM(I32:I39)</f>
        <v>37570385</v>
      </c>
      <c r="J42" s="105"/>
      <c r="K42" s="108">
        <f>SUM(K32:K39)</f>
        <v>77266648</v>
      </c>
      <c r="L42" s="106"/>
      <c r="M42" s="108">
        <f>SUM(M32:M39)</f>
        <v>114837033</v>
      </c>
      <c r="N42" s="107"/>
      <c r="O42" s="107"/>
      <c r="P42" s="105"/>
      <c r="Q42" s="108">
        <f>SUM(Q32:Q39)</f>
        <v>156942092</v>
      </c>
      <c r="R42" s="106"/>
      <c r="S42" s="107"/>
    </row>
    <row r="43" spans="1:19" s="14" customFormat="1" ht="15.6">
      <c r="C43" s="105"/>
      <c r="D43" s="106"/>
      <c r="E43" s="105"/>
      <c r="F43" s="106"/>
      <c r="G43" s="105"/>
      <c r="H43" s="106"/>
      <c r="I43" s="105"/>
      <c r="J43" s="105"/>
      <c r="K43" s="105"/>
      <c r="L43" s="106"/>
      <c r="M43" s="105"/>
      <c r="N43" s="105"/>
      <c r="O43" s="107"/>
      <c r="P43" s="105"/>
      <c r="Q43" s="105"/>
      <c r="R43" s="105"/>
      <c r="S43" s="107"/>
    </row>
    <row r="44" spans="1:19" s="14" customFormat="1" ht="15.6" hidden="1">
      <c r="C44" s="105"/>
      <c r="D44" s="106"/>
      <c r="E44" s="105"/>
      <c r="F44" s="106"/>
      <c r="G44" s="105"/>
      <c r="H44" s="106"/>
      <c r="I44" s="105"/>
      <c r="J44" s="105"/>
      <c r="K44" s="105"/>
      <c r="L44" s="106"/>
      <c r="M44" s="105"/>
      <c r="N44" s="105"/>
      <c r="O44" s="107"/>
      <c r="P44" s="105"/>
      <c r="Q44" s="105"/>
      <c r="R44" s="105"/>
      <c r="S44" s="107"/>
    </row>
    <row r="45" spans="1:19" s="14" customFormat="1" ht="15.6">
      <c r="A45" s="14" t="s">
        <v>131</v>
      </c>
      <c r="C45" s="105"/>
      <c r="D45" s="106"/>
      <c r="E45" s="105"/>
      <c r="F45" s="106"/>
      <c r="G45" s="105"/>
      <c r="H45" s="106"/>
      <c r="I45" s="105"/>
      <c r="J45" s="105"/>
      <c r="K45" s="105"/>
      <c r="L45" s="106"/>
      <c r="M45" s="105"/>
      <c r="N45" s="105"/>
      <c r="O45" s="107"/>
      <c r="P45" s="105"/>
      <c r="Q45" s="105"/>
      <c r="R45" s="105"/>
      <c r="S45" s="107"/>
    </row>
    <row r="46" spans="1:19" s="14" customFormat="1" ht="15.6">
      <c r="A46" s="14" t="s">
        <v>132</v>
      </c>
      <c r="C46" s="105"/>
      <c r="D46" s="106"/>
      <c r="E46" s="105"/>
      <c r="F46" s="106"/>
      <c r="G46" s="105"/>
      <c r="H46" s="106"/>
      <c r="I46" s="105"/>
      <c r="J46" s="105"/>
      <c r="K46" s="105"/>
      <c r="L46" s="106"/>
      <c r="M46" s="105"/>
      <c r="N46" s="105"/>
      <c r="O46" s="107"/>
      <c r="P46" s="105"/>
      <c r="Q46" s="105"/>
      <c r="R46" s="105"/>
      <c r="S46" s="107"/>
    </row>
    <row r="47" spans="1:19" s="14" customFormat="1" ht="15.6">
      <c r="A47" s="14" t="s">
        <v>133</v>
      </c>
      <c r="C47" s="105">
        <f>C22-C42</f>
        <v>-114081324</v>
      </c>
      <c r="D47" s="106"/>
      <c r="E47" s="105">
        <f>E22-E42</f>
        <v>-34705924</v>
      </c>
      <c r="F47" s="106"/>
      <c r="G47" s="105">
        <f>G22-G42</f>
        <v>-52069798</v>
      </c>
      <c r="H47" s="106"/>
      <c r="I47" s="105"/>
      <c r="J47" s="105"/>
      <c r="K47" s="105"/>
      <c r="L47" s="106"/>
      <c r="M47" s="105">
        <f>M22-M42</f>
        <v>-12617879</v>
      </c>
      <c r="N47" s="105"/>
      <c r="O47" s="107"/>
      <c r="P47" s="105"/>
      <c r="Q47" s="105">
        <f>Q22-Q42</f>
        <v>-43523616</v>
      </c>
      <c r="R47" s="106"/>
      <c r="S47" s="107"/>
    </row>
    <row r="48" spans="1:19" s="13" customFormat="1" ht="15.6">
      <c r="C48" s="110"/>
      <c r="D48" s="111"/>
      <c r="E48" s="110"/>
      <c r="F48" s="111"/>
      <c r="G48" s="110"/>
      <c r="H48" s="111"/>
      <c r="I48" s="110"/>
      <c r="J48" s="110"/>
      <c r="K48" s="110"/>
      <c r="L48" s="111"/>
      <c r="M48" s="110"/>
      <c r="N48" s="110"/>
      <c r="O48" s="112"/>
      <c r="P48" s="110"/>
      <c r="Q48" s="110"/>
      <c r="R48" s="110"/>
      <c r="S48" s="112"/>
    </row>
    <row r="49" spans="1:19" s="13" customFormat="1" ht="15.6" hidden="1">
      <c r="C49" s="110"/>
      <c r="D49" s="111"/>
      <c r="E49" s="110"/>
      <c r="F49" s="111"/>
      <c r="G49" s="110"/>
      <c r="H49" s="111"/>
      <c r="I49" s="110"/>
      <c r="J49" s="110"/>
      <c r="K49" s="110"/>
      <c r="L49" s="111"/>
      <c r="M49" s="110"/>
      <c r="N49" s="110"/>
      <c r="O49" s="112"/>
      <c r="P49" s="110"/>
      <c r="Q49" s="110"/>
      <c r="R49" s="110"/>
      <c r="S49" s="112"/>
    </row>
    <row r="50" spans="1:19" s="13" customFormat="1" ht="15.6" hidden="1">
      <c r="C50" s="110"/>
      <c r="D50" s="111"/>
      <c r="E50" s="110"/>
      <c r="F50" s="111"/>
      <c r="G50" s="110"/>
      <c r="H50" s="111"/>
      <c r="I50" s="110"/>
      <c r="J50" s="110"/>
      <c r="K50" s="110"/>
      <c r="L50" s="111"/>
      <c r="M50" s="110"/>
      <c r="N50" s="110"/>
      <c r="O50" s="112"/>
      <c r="P50" s="110"/>
      <c r="Q50" s="110"/>
      <c r="R50" s="110"/>
      <c r="S50" s="112"/>
    </row>
    <row r="51" spans="1:19" s="14" customFormat="1" ht="19.5" customHeight="1" thickBot="1">
      <c r="A51" s="14" t="s">
        <v>134</v>
      </c>
      <c r="C51" s="122" t="e">
        <f>C25-C42</f>
        <v>#REF!</v>
      </c>
      <c r="D51" s="106"/>
      <c r="E51" s="122">
        <f>E25-E42</f>
        <v>22239774</v>
      </c>
      <c r="F51" s="106"/>
      <c r="G51" s="122">
        <f>G25-G42</f>
        <v>21573494</v>
      </c>
      <c r="H51" s="106"/>
      <c r="I51" s="107"/>
      <c r="J51" s="107"/>
      <c r="K51" s="107"/>
      <c r="L51" s="106"/>
      <c r="M51" s="122">
        <f>M25-M42</f>
        <v>67520683</v>
      </c>
      <c r="N51" s="107"/>
      <c r="O51" s="107"/>
      <c r="P51" s="105"/>
      <c r="Q51" s="122">
        <f>Q25-Q42</f>
        <v>23997067</v>
      </c>
      <c r="R51" s="106"/>
      <c r="S51" s="107"/>
    </row>
    <row r="52" spans="1:19" s="13" customFormat="1" ht="24" hidden="1" customHeight="1">
      <c r="A52" s="14" t="s">
        <v>135</v>
      </c>
      <c r="O52" s="135"/>
      <c r="S52" s="135"/>
    </row>
    <row r="53" spans="1:19" s="13" customFormat="1" ht="18" hidden="1" customHeight="1">
      <c r="A53" s="13" t="s">
        <v>136</v>
      </c>
      <c r="C53" s="111">
        <v>95294688</v>
      </c>
      <c r="D53" s="111"/>
      <c r="E53" s="111"/>
      <c r="F53" s="111"/>
      <c r="G53" s="111"/>
      <c r="H53" s="111"/>
      <c r="I53" s="111">
        <v>68079858</v>
      </c>
      <c r="J53" s="111"/>
      <c r="K53" s="111">
        <v>85294226</v>
      </c>
      <c r="L53" s="111"/>
      <c r="M53" s="111">
        <v>68079858</v>
      </c>
      <c r="N53" s="111"/>
      <c r="O53" s="123"/>
      <c r="P53" s="111"/>
      <c r="Q53" s="111">
        <v>85294226</v>
      </c>
      <c r="R53" s="111"/>
      <c r="S53" s="136"/>
    </row>
    <row r="54" spans="1:19" s="13" customFormat="1" ht="18" hidden="1" customHeight="1">
      <c r="A54" s="13" t="s">
        <v>137</v>
      </c>
      <c r="C54" s="111">
        <v>1494893</v>
      </c>
      <c r="D54" s="111"/>
      <c r="E54" s="111"/>
      <c r="F54" s="111"/>
      <c r="G54" s="111"/>
      <c r="H54" s="111"/>
      <c r="I54" s="111">
        <v>3420854</v>
      </c>
      <c r="J54" s="111"/>
      <c r="K54" s="111">
        <v>3585235</v>
      </c>
      <c r="L54" s="111"/>
      <c r="M54" s="111">
        <v>3420854</v>
      </c>
      <c r="N54" s="111"/>
      <c r="O54" s="123"/>
      <c r="P54" s="111"/>
      <c r="Q54" s="111">
        <v>3585235</v>
      </c>
      <c r="S54" s="136"/>
    </row>
    <row r="55" spans="1:19" s="13" customFormat="1" ht="18" hidden="1" customHeight="1">
      <c r="A55" s="13" t="s">
        <v>138</v>
      </c>
      <c r="C55" s="111">
        <v>4102254</v>
      </c>
      <c r="D55" s="111"/>
      <c r="E55" s="111"/>
      <c r="F55" s="111"/>
      <c r="G55" s="111"/>
      <c r="H55" s="111"/>
      <c r="I55" s="111">
        <v>22732625</v>
      </c>
      <c r="J55" s="111"/>
      <c r="K55" s="111">
        <v>2748404</v>
      </c>
      <c r="L55" s="111"/>
      <c r="M55" s="111">
        <v>22732625</v>
      </c>
      <c r="N55" s="111"/>
      <c r="O55" s="123"/>
      <c r="P55" s="111"/>
      <c r="Q55" s="111">
        <v>2748404</v>
      </c>
      <c r="S55" s="136"/>
    </row>
    <row r="56" spans="1:19" s="14" customFormat="1" ht="18" hidden="1" customHeight="1">
      <c r="A56" s="14" t="s">
        <v>139</v>
      </c>
      <c r="C56" s="106">
        <v>2933159</v>
      </c>
      <c r="D56" s="106"/>
      <c r="E56" s="106"/>
      <c r="F56" s="106"/>
      <c r="G56" s="106"/>
      <c r="H56" s="106"/>
      <c r="I56" s="106">
        <v>8198562</v>
      </c>
      <c r="J56" s="106"/>
      <c r="K56" s="106">
        <v>7211736</v>
      </c>
      <c r="L56" s="106"/>
      <c r="M56" s="106">
        <v>8198562</v>
      </c>
      <c r="N56" s="106"/>
      <c r="O56" s="115"/>
      <c r="P56" s="106"/>
      <c r="Q56" s="106">
        <v>7211736</v>
      </c>
      <c r="S56" s="137"/>
    </row>
    <row r="57" spans="1:19" s="13" customFormat="1" ht="16.2" hidden="1" thickTop="1"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23"/>
      <c r="P57" s="111"/>
      <c r="Q57" s="111"/>
      <c r="R57" s="111"/>
      <c r="S57" s="123"/>
    </row>
    <row r="58" spans="1:19" s="14" customFormat="1" ht="16.2" hidden="1" thickTop="1">
      <c r="A58" s="14" t="s">
        <v>140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15"/>
      <c r="P58" s="106"/>
      <c r="Q58" s="106"/>
      <c r="R58" s="106"/>
      <c r="S58" s="115"/>
    </row>
    <row r="59" spans="1:19" s="14" customFormat="1" ht="16.8" hidden="1" thickTop="1" thickBot="1">
      <c r="A59" s="14" t="s">
        <v>141</v>
      </c>
      <c r="C59" s="124">
        <v>52179227</v>
      </c>
      <c r="D59" s="106"/>
      <c r="E59" s="124">
        <v>28621591</v>
      </c>
      <c r="F59" s="106"/>
      <c r="G59" s="124">
        <v>28621591</v>
      </c>
      <c r="H59" s="106"/>
      <c r="I59" s="124">
        <v>52816545</v>
      </c>
      <c r="J59" s="106"/>
      <c r="K59" s="124">
        <v>32807983</v>
      </c>
      <c r="L59" s="106"/>
      <c r="M59" s="124">
        <v>52816545</v>
      </c>
      <c r="N59" s="115"/>
      <c r="O59" s="115"/>
      <c r="P59" s="106"/>
      <c r="Q59" s="124">
        <v>32807983</v>
      </c>
      <c r="R59" s="106"/>
      <c r="S59" s="115">
        <v>-20008562</v>
      </c>
    </row>
    <row r="60" spans="1:19" s="13" customFormat="1" ht="16.2" hidden="1" thickTop="1">
      <c r="O60" s="135"/>
      <c r="S60" s="135"/>
    </row>
    <row r="61" spans="1:19" s="14" customFormat="1" ht="16.2" hidden="1" thickTop="1">
      <c r="A61" s="14" t="s">
        <v>142</v>
      </c>
      <c r="C61" s="138">
        <v>156004221</v>
      </c>
      <c r="I61" s="138">
        <v>155248444</v>
      </c>
      <c r="K61" s="138">
        <v>131647584</v>
      </c>
      <c r="M61" s="138">
        <v>155248444</v>
      </c>
      <c r="N61" s="138"/>
      <c r="O61" s="137"/>
      <c r="Q61" s="138">
        <v>131647584</v>
      </c>
      <c r="S61" s="139"/>
    </row>
    <row r="62" spans="1:19" s="13" customFormat="1" ht="28.5" customHeight="1" thickTop="1">
      <c r="S62" s="140"/>
    </row>
    <row r="63" spans="1:19" s="13" customFormat="1" ht="15.6" hidden="1">
      <c r="A63" s="141" t="s">
        <v>143</v>
      </c>
      <c r="B63" s="1"/>
      <c r="C63" s="142">
        <v>88224689</v>
      </c>
      <c r="S63" s="143"/>
    </row>
    <row r="64" spans="1:19" s="13" customFormat="1" ht="15.6" hidden="1">
      <c r="A64" s="141" t="s">
        <v>144</v>
      </c>
      <c r="B64" s="1"/>
      <c r="C64" s="144">
        <v>-13817</v>
      </c>
      <c r="S64" s="143"/>
    </row>
    <row r="65" spans="1:19" s="13" customFormat="1" ht="15.6" hidden="1">
      <c r="A65" s="1"/>
      <c r="B65" s="1"/>
      <c r="C65" s="142">
        <f>SUM(C63:C64)</f>
        <v>88210872</v>
      </c>
      <c r="S65" s="143"/>
    </row>
    <row r="66" spans="1:19" s="13" customFormat="1" ht="15.6" hidden="1">
      <c r="C66" s="145"/>
      <c r="S66" s="143"/>
    </row>
    <row r="67" spans="1:19" s="13" customFormat="1" ht="15.6" hidden="1">
      <c r="C67" s="145"/>
      <c r="S67" s="143"/>
    </row>
    <row r="68" spans="1:19" s="13" customFormat="1" ht="15.6" hidden="1">
      <c r="C68" s="145"/>
      <c r="S68" s="143"/>
    </row>
    <row r="69" spans="1:19" s="13" customFormat="1" ht="15.6" hidden="1">
      <c r="C69" s="145"/>
      <c r="S69" s="143"/>
    </row>
    <row r="70" spans="1:19" s="13" customFormat="1" ht="15.6" hidden="1">
      <c r="C70" s="145"/>
      <c r="S70" s="143"/>
    </row>
    <row r="71" spans="1:19" s="13" customFormat="1" ht="15.6" hidden="1">
      <c r="C71" s="145"/>
      <c r="S71" s="143"/>
    </row>
    <row r="72" spans="1:19" s="13" customFormat="1" ht="15.6" hidden="1">
      <c r="S72" s="143"/>
    </row>
    <row r="73" spans="1:19" s="13" customFormat="1" ht="15.6" hidden="1">
      <c r="S73" s="143"/>
    </row>
    <row r="74" spans="1:19" s="13" customFormat="1" ht="15.6" hidden="1"/>
    <row r="75" spans="1:19" hidden="1"/>
    <row r="76" spans="1:19">
      <c r="A76" s="146" t="s">
        <v>283</v>
      </c>
      <c r="Q76" s="167"/>
    </row>
  </sheetData>
  <mergeCells count="2">
    <mergeCell ref="E11:O11"/>
    <mergeCell ref="Q11:S11"/>
  </mergeCells>
  <pageMargins left="0.25" right="0.25" top="0.75" bottom="0.75" header="0.3" footer="0.3"/>
  <pageSetup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F42"/>
  <sheetViews>
    <sheetView tabSelected="1" view="pageLayout" topLeftCell="A16" zoomScaleNormal="100" zoomScaleSheetLayoutView="100" workbookViewId="0">
      <selection activeCell="B26" sqref="B26"/>
    </sheetView>
  </sheetViews>
  <sheetFormatPr defaultColWidth="9.109375" defaultRowHeight="13.2"/>
  <cols>
    <col min="1" max="1" width="43.44140625" style="1" customWidth="1"/>
    <col min="2" max="2" width="17.44140625" style="11" customWidth="1"/>
    <col min="3" max="3" width="1.6640625" style="12" customWidth="1"/>
    <col min="4" max="4" width="17.44140625" style="11" customWidth="1"/>
    <col min="5" max="5" width="1.6640625" style="12" customWidth="1"/>
    <col min="6" max="6" width="17.44140625" style="11" customWidth="1"/>
    <col min="7" max="7" width="15.33203125" style="1" customWidth="1"/>
    <col min="8" max="16384" width="9.109375" style="1"/>
  </cols>
  <sheetData>
    <row r="1" spans="1:6" ht="17.399999999999999">
      <c r="A1" s="3" t="s">
        <v>1</v>
      </c>
      <c r="B1" s="4"/>
      <c r="C1" s="5"/>
      <c r="D1" s="4"/>
      <c r="E1" s="5"/>
      <c r="F1" s="4"/>
    </row>
    <row r="2" spans="1:6" ht="15.6">
      <c r="A2" s="6" t="s">
        <v>71</v>
      </c>
      <c r="B2" s="4"/>
      <c r="C2" s="5"/>
      <c r="D2" s="4"/>
      <c r="E2" s="5"/>
      <c r="F2" s="4"/>
    </row>
    <row r="3" spans="1:6">
      <c r="A3" s="7" t="s">
        <v>178</v>
      </c>
      <c r="B3" s="4"/>
      <c r="C3" s="5"/>
      <c r="D3" s="4"/>
      <c r="E3" s="5"/>
      <c r="F3" s="4"/>
    </row>
    <row r="4" spans="1:6">
      <c r="A4" s="2" t="s">
        <v>17</v>
      </c>
      <c r="B4" s="4"/>
      <c r="C4" s="5"/>
      <c r="D4" s="4"/>
      <c r="E4" s="5"/>
      <c r="F4" s="4"/>
    </row>
    <row r="5" spans="1:6" s="10" customFormat="1" ht="18">
      <c r="A5" s="6" t="s">
        <v>18</v>
      </c>
      <c r="B5" s="8"/>
      <c r="C5" s="9"/>
      <c r="D5" s="8"/>
      <c r="E5" s="9"/>
      <c r="F5" s="8"/>
    </row>
    <row r="6" spans="1:6">
      <c r="A6" s="2"/>
      <c r="B6" s="4"/>
      <c r="C6" s="5"/>
      <c r="D6" s="4"/>
      <c r="E6" s="5"/>
      <c r="F6" s="4"/>
    </row>
    <row r="8" spans="1:6" s="13" customFormat="1" ht="15.6">
      <c r="A8" s="21"/>
      <c r="B8" s="24" t="s">
        <v>3</v>
      </c>
      <c r="C8" s="25"/>
      <c r="D8" s="24"/>
      <c r="E8" s="25"/>
      <c r="F8" s="24" t="s">
        <v>19</v>
      </c>
    </row>
    <row r="9" spans="1:6" s="13" customFormat="1" ht="15.6">
      <c r="A9" s="21"/>
      <c r="B9" s="24" t="s">
        <v>20</v>
      </c>
      <c r="C9" s="25"/>
      <c r="D9" s="24" t="s">
        <v>21</v>
      </c>
      <c r="E9" s="25"/>
      <c r="F9" s="24" t="s">
        <v>20</v>
      </c>
    </row>
    <row r="10" spans="1:6" s="13" customFormat="1" ht="15.6">
      <c r="A10" s="21"/>
      <c r="B10" s="26" t="s">
        <v>22</v>
      </c>
      <c r="C10" s="25"/>
      <c r="D10" s="26" t="s">
        <v>22</v>
      </c>
      <c r="E10" s="25"/>
      <c r="F10" s="26" t="s">
        <v>22</v>
      </c>
    </row>
    <row r="11" spans="1:6" s="13" customFormat="1" ht="15.6">
      <c r="A11" s="21"/>
      <c r="B11" s="27"/>
      <c r="C11" s="27"/>
      <c r="D11" s="27"/>
      <c r="E11" s="27"/>
      <c r="F11" s="27"/>
    </row>
    <row r="12" spans="1:6" s="14" customFormat="1" ht="15.6">
      <c r="A12" s="22" t="s">
        <v>23</v>
      </c>
      <c r="B12" s="28">
        <v>61002045</v>
      </c>
      <c r="C12" s="29"/>
      <c r="D12" s="28">
        <f>General!D12+SPECIAL!D11+CapPrjt!D12</f>
        <v>6518638</v>
      </c>
      <c r="E12" s="29"/>
      <c r="F12" s="28">
        <f>+B12+D12</f>
        <v>67520683</v>
      </c>
    </row>
    <row r="13" spans="1:6" s="13" customFormat="1" ht="15.6">
      <c r="A13" s="21"/>
      <c r="B13" s="30"/>
      <c r="C13" s="31"/>
      <c r="D13" s="30"/>
      <c r="E13" s="31"/>
      <c r="F13" s="30"/>
    </row>
    <row r="14" spans="1:6" s="13" customFormat="1" ht="15.6">
      <c r="A14" s="21" t="s">
        <v>27</v>
      </c>
      <c r="B14" s="32">
        <v>104887091</v>
      </c>
      <c r="C14" s="31"/>
      <c r="D14" s="32">
        <f>General!D14+SPECIAL!D13+CapPrjt!D14</f>
        <v>8531385</v>
      </c>
      <c r="E14" s="31"/>
      <c r="F14" s="32">
        <f>+B14+D14</f>
        <v>113418476</v>
      </c>
    </row>
    <row r="15" spans="1:6" s="13" customFormat="1" ht="15.6">
      <c r="A15" s="21"/>
      <c r="B15" s="30"/>
      <c r="C15" s="31"/>
      <c r="D15" s="30"/>
      <c r="E15" s="31"/>
      <c r="F15" s="30"/>
    </row>
    <row r="16" spans="1:6" s="14" customFormat="1" ht="16.2" thickBot="1">
      <c r="A16" s="22" t="s">
        <v>5</v>
      </c>
      <c r="B16" s="33">
        <f>SUM(B12:B15)</f>
        <v>165889136</v>
      </c>
      <c r="C16" s="29"/>
      <c r="D16" s="33">
        <f>SUM(D12:D15)</f>
        <v>15050023</v>
      </c>
      <c r="E16" s="29"/>
      <c r="F16" s="33">
        <f>SUM(F12:F15)</f>
        <v>180939159</v>
      </c>
    </row>
    <row r="17" spans="1:6" s="13" customFormat="1" ht="15.6">
      <c r="A17" s="21"/>
      <c r="B17" s="30"/>
      <c r="C17" s="31"/>
      <c r="D17" s="30"/>
      <c r="E17" s="31"/>
      <c r="F17" s="30"/>
    </row>
    <row r="18" spans="1:6" s="13" customFormat="1" ht="15.6">
      <c r="A18" s="21"/>
      <c r="B18" s="30"/>
      <c r="C18" s="31"/>
      <c r="D18" s="30"/>
      <c r="E18" s="31"/>
      <c r="F18" s="30"/>
    </row>
    <row r="19" spans="1:6" s="13" customFormat="1" ht="15.6">
      <c r="A19" s="22" t="s">
        <v>6</v>
      </c>
      <c r="B19" s="30"/>
      <c r="C19" s="31"/>
      <c r="D19" s="30"/>
      <c r="E19" s="31"/>
      <c r="F19" s="30"/>
    </row>
    <row r="20" spans="1:6" s="13" customFormat="1" ht="15.6">
      <c r="A20" s="21"/>
      <c r="B20" s="30"/>
      <c r="C20" s="31"/>
      <c r="D20" s="30"/>
      <c r="E20" s="31"/>
      <c r="F20" s="30"/>
    </row>
    <row r="21" spans="1:6" s="13" customFormat="1" ht="15.6">
      <c r="A21" s="21" t="s">
        <v>7</v>
      </c>
      <c r="B21" s="30">
        <f>30325421+48000</f>
        <v>30373421</v>
      </c>
      <c r="C21" s="31"/>
      <c r="D21" s="169">
        <f>General!D21</f>
        <v>1000000</v>
      </c>
      <c r="E21" s="31"/>
      <c r="F21" s="30">
        <f>+B21+D21</f>
        <v>31373421</v>
      </c>
    </row>
    <row r="22" spans="1:6" s="13" customFormat="1" ht="15.6">
      <c r="A22" s="21"/>
      <c r="B22" s="30"/>
      <c r="C22" s="31"/>
      <c r="D22" s="30"/>
      <c r="E22" s="31"/>
      <c r="F22" s="30"/>
    </row>
    <row r="23" spans="1:6" s="13" customFormat="1" ht="15.6">
      <c r="A23" s="21" t="s">
        <v>8</v>
      </c>
      <c r="B23" s="30">
        <f>14577086-48000-12500</f>
        <v>14516586</v>
      </c>
      <c r="C23" s="31"/>
      <c r="D23" s="30">
        <f>General!D23</f>
        <v>1023363</v>
      </c>
      <c r="E23" s="31"/>
      <c r="F23" s="30">
        <f>+B23+D23</f>
        <v>15539949</v>
      </c>
    </row>
    <row r="24" spans="1:6" s="13" customFormat="1" ht="15.6">
      <c r="A24" s="21"/>
      <c r="B24" s="30"/>
      <c r="C24" s="31"/>
      <c r="D24" s="30"/>
      <c r="E24" s="31"/>
      <c r="F24" s="30"/>
    </row>
    <row r="25" spans="1:6" s="13" customFormat="1" ht="15.6">
      <c r="A25" s="21" t="s">
        <v>28</v>
      </c>
      <c r="B25" s="30">
        <f>6064818-1000</f>
        <v>6063818</v>
      </c>
      <c r="C25" s="31"/>
      <c r="D25" s="30">
        <v>0</v>
      </c>
      <c r="E25" s="31"/>
      <c r="F25" s="30">
        <f>+B25+D25</f>
        <v>6063818</v>
      </c>
    </row>
    <row r="26" spans="1:6" s="13" customFormat="1" ht="15.6">
      <c r="A26" s="21"/>
      <c r="B26" s="30"/>
      <c r="C26" s="31"/>
      <c r="D26" s="30"/>
      <c r="E26" s="31"/>
      <c r="F26" s="30"/>
    </row>
    <row r="27" spans="1:6" s="13" customFormat="1" ht="15.6">
      <c r="A27" s="21" t="s">
        <v>9</v>
      </c>
      <c r="B27" s="30">
        <f>786836-5000</f>
        <v>781836</v>
      </c>
      <c r="C27" s="31"/>
      <c r="D27" s="30">
        <v>0</v>
      </c>
      <c r="E27" s="31"/>
      <c r="F27" s="30">
        <f>+B27+D27</f>
        <v>781836</v>
      </c>
    </row>
    <row r="28" spans="1:6" s="13" customFormat="1" ht="15.6">
      <c r="A28" s="21"/>
      <c r="B28" s="30"/>
      <c r="C28" s="31"/>
      <c r="D28" s="30"/>
      <c r="E28" s="31"/>
      <c r="F28" s="30"/>
    </row>
    <row r="29" spans="1:6" s="13" customFormat="1" ht="15.6">
      <c r="A29" s="21" t="s">
        <v>10</v>
      </c>
      <c r="B29" s="30">
        <v>3497504</v>
      </c>
      <c r="C29" s="31"/>
      <c r="D29" s="30">
        <f>General!D29</f>
        <v>0</v>
      </c>
      <c r="E29" s="31"/>
      <c r="F29" s="30">
        <f>+B29+D29</f>
        <v>3497504</v>
      </c>
    </row>
    <row r="30" spans="1:6" s="13" customFormat="1" ht="15.6">
      <c r="A30" s="21"/>
      <c r="B30" s="30"/>
      <c r="C30" s="31"/>
      <c r="D30" s="30"/>
      <c r="E30" s="31"/>
      <c r="F30" s="30"/>
    </row>
    <row r="31" spans="1:6" s="13" customFormat="1" ht="15.6">
      <c r="A31" s="21" t="s">
        <v>11</v>
      </c>
      <c r="B31" s="30">
        <f>52641991+18500</f>
        <v>52660491</v>
      </c>
      <c r="C31" s="31"/>
      <c r="D31" s="30">
        <f>General!D31+SPECIAL!D28+CapPrjt!D31</f>
        <v>13302744</v>
      </c>
      <c r="E31" s="31"/>
      <c r="F31" s="30">
        <f>+B31+D31</f>
        <v>65963235</v>
      </c>
    </row>
    <row r="32" spans="1:6" s="13" customFormat="1" ht="15.6">
      <c r="A32" s="21"/>
      <c r="B32" s="30"/>
      <c r="C32" s="31"/>
      <c r="D32" s="30"/>
      <c r="E32" s="31"/>
      <c r="F32" s="30"/>
    </row>
    <row r="33" spans="1:6" s="13" customFormat="1" ht="15.6">
      <c r="A33" s="21" t="s">
        <v>12</v>
      </c>
      <c r="B33" s="30">
        <v>9058989</v>
      </c>
      <c r="C33" s="31"/>
      <c r="D33" s="30">
        <v>0</v>
      </c>
      <c r="E33" s="31"/>
      <c r="F33" s="30">
        <f>+B33+D33</f>
        <v>9058989</v>
      </c>
    </row>
    <row r="34" spans="1:6" s="13" customFormat="1" ht="15.6">
      <c r="A34" s="21"/>
      <c r="B34" s="30"/>
      <c r="C34" s="31"/>
      <c r="D34" s="30"/>
      <c r="E34" s="31"/>
      <c r="F34" s="30"/>
    </row>
    <row r="35" spans="1:6" s="13" customFormat="1" ht="15.6">
      <c r="A35" s="21" t="s">
        <v>13</v>
      </c>
      <c r="B35" s="32">
        <v>24818340</v>
      </c>
      <c r="C35" s="31"/>
      <c r="D35" s="32">
        <f>General!D35</f>
        <v>-155000</v>
      </c>
      <c r="E35" s="31"/>
      <c r="F35" s="32">
        <f>+B35+D35</f>
        <v>24663340</v>
      </c>
    </row>
    <row r="36" spans="1:6" s="13" customFormat="1" ht="15.6">
      <c r="A36" s="21"/>
      <c r="B36" s="30"/>
      <c r="C36" s="31"/>
      <c r="D36" s="30"/>
      <c r="E36" s="31"/>
      <c r="F36" s="30"/>
    </row>
    <row r="37" spans="1:6" s="14" customFormat="1" ht="16.2" thickBot="1">
      <c r="A37" s="22" t="s">
        <v>14</v>
      </c>
      <c r="B37" s="33">
        <f>SUM(B21:B36)</f>
        <v>141770985</v>
      </c>
      <c r="C37" s="29"/>
      <c r="D37" s="33">
        <f>SUM(D21:D36)</f>
        <v>15171107</v>
      </c>
      <c r="E37" s="29"/>
      <c r="F37" s="33">
        <f>SUM(F21:F36)</f>
        <v>156942092</v>
      </c>
    </row>
    <row r="38" spans="1:6" s="13" customFormat="1" ht="15.6">
      <c r="A38" s="21"/>
      <c r="B38" s="30"/>
      <c r="C38" s="31"/>
      <c r="D38" s="30"/>
      <c r="E38" s="31"/>
      <c r="F38" s="30"/>
    </row>
    <row r="39" spans="1:6" s="14" customFormat="1" ht="15.6">
      <c r="A39" s="22" t="s">
        <v>15</v>
      </c>
      <c r="B39" s="28"/>
      <c r="C39" s="29"/>
      <c r="D39" s="28"/>
      <c r="E39" s="29"/>
      <c r="F39" s="28"/>
    </row>
    <row r="40" spans="1:6" s="14" customFormat="1" ht="16.2" thickBot="1">
      <c r="A40" s="22" t="s">
        <v>16</v>
      </c>
      <c r="B40" s="34">
        <f>B16-B37</f>
        <v>24118151</v>
      </c>
      <c r="C40" s="29"/>
      <c r="D40" s="34">
        <f>D16-D37</f>
        <v>-121084</v>
      </c>
      <c r="E40" s="29"/>
      <c r="F40" s="34">
        <f>F16-F37</f>
        <v>23997067</v>
      </c>
    </row>
    <row r="41" spans="1:6" s="13" customFormat="1" ht="16.2" thickTop="1">
      <c r="A41" s="17"/>
      <c r="B41" s="15"/>
      <c r="C41" s="16"/>
      <c r="D41" s="15"/>
      <c r="E41" s="16"/>
      <c r="F41" s="15"/>
    </row>
    <row r="42" spans="1:6" s="13" customFormat="1" ht="15.6">
      <c r="B42" s="15"/>
      <c r="C42" s="16"/>
      <c r="D42" s="15"/>
      <c r="E42" s="16"/>
      <c r="F42" s="15"/>
    </row>
  </sheetData>
  <phoneticPr fontId="8" type="noConversion"/>
  <printOptions horizontalCentered="1"/>
  <pageMargins left="0.25" right="0.25" top="0.75" bottom="0.75" header="0.3" footer="0.3"/>
  <pageSetup scale="85" orientation="portrait" r:id="rId1"/>
  <headerFooter alignWithMargins="0">
    <oddFooter>&amp;R&amp;"Times New Roman,Regular"&amp;8Prepared: 02/08/2013
Finance Dept.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F45"/>
  <sheetViews>
    <sheetView view="pageLayout" topLeftCell="A16" zoomScaleNormal="100" zoomScaleSheetLayoutView="100" workbookViewId="0">
      <selection activeCell="B26" sqref="B26"/>
    </sheetView>
  </sheetViews>
  <sheetFormatPr defaultColWidth="9.109375" defaultRowHeight="13.2"/>
  <cols>
    <col min="1" max="1" width="42.6640625" style="1" customWidth="1"/>
    <col min="2" max="2" width="15.6640625" style="11" customWidth="1"/>
    <col min="3" max="3" width="1.6640625" style="12" customWidth="1"/>
    <col min="4" max="4" width="15.6640625" style="11" customWidth="1"/>
    <col min="5" max="5" width="1.6640625" style="12" customWidth="1"/>
    <col min="6" max="6" width="15.6640625" style="11" customWidth="1"/>
    <col min="7" max="7" width="15.33203125" style="1" customWidth="1"/>
    <col min="8" max="16384" width="9.109375" style="1"/>
  </cols>
  <sheetData>
    <row r="1" spans="1:6" ht="17.399999999999999">
      <c r="A1" s="18" t="str">
        <f>Cons!A1</f>
        <v>ST. CHARLES PARISH</v>
      </c>
      <c r="B1" s="4"/>
      <c r="C1" s="5"/>
      <c r="D1" s="4"/>
      <c r="E1" s="5"/>
      <c r="F1" s="4"/>
    </row>
    <row r="2" spans="1:6" ht="15.6">
      <c r="A2" s="19" t="str">
        <f>Cons!A2</f>
        <v>2012 CONSOLIDATED OPERATING AND CAPITAL BUDGET</v>
      </c>
      <c r="B2" s="4"/>
      <c r="C2" s="5"/>
      <c r="D2" s="4"/>
      <c r="E2" s="5"/>
      <c r="F2" s="4"/>
    </row>
    <row r="3" spans="1:6">
      <c r="A3" s="7" t="str">
        <f>Cons!A3</f>
        <v>February 8, 2013</v>
      </c>
      <c r="B3" s="4"/>
      <c r="C3" s="5"/>
      <c r="D3" s="4"/>
      <c r="E3" s="5"/>
      <c r="F3" s="4"/>
    </row>
    <row r="4" spans="1:6">
      <c r="A4" s="2" t="s">
        <v>17</v>
      </c>
      <c r="B4" s="4"/>
      <c r="C4" s="5"/>
      <c r="D4" s="4"/>
      <c r="E4" s="5"/>
      <c r="F4" s="4"/>
    </row>
    <row r="5" spans="1:6" s="10" customFormat="1" ht="18">
      <c r="A5" s="6" t="s">
        <v>30</v>
      </c>
      <c r="B5" s="8"/>
      <c r="C5" s="9"/>
      <c r="D5" s="8"/>
      <c r="E5" s="9"/>
      <c r="F5" s="8"/>
    </row>
    <row r="6" spans="1:6">
      <c r="A6" s="2"/>
      <c r="B6" s="4"/>
      <c r="C6" s="5"/>
      <c r="D6" s="4"/>
      <c r="E6" s="5"/>
      <c r="F6" s="4"/>
    </row>
    <row r="8" spans="1:6" s="13" customFormat="1" ht="15.6">
      <c r="A8" s="21"/>
      <c r="B8" s="24" t="s">
        <v>3</v>
      </c>
      <c r="C8" s="25"/>
      <c r="D8" s="24"/>
      <c r="E8" s="25"/>
      <c r="F8" s="24" t="s">
        <v>19</v>
      </c>
    </row>
    <row r="9" spans="1:6" s="13" customFormat="1" ht="15.6">
      <c r="A9" s="21"/>
      <c r="B9" s="24" t="s">
        <v>20</v>
      </c>
      <c r="C9" s="25"/>
      <c r="D9" s="24" t="s">
        <v>21</v>
      </c>
      <c r="E9" s="25"/>
      <c r="F9" s="24" t="s">
        <v>20</v>
      </c>
    </row>
    <row r="10" spans="1:6" s="13" customFormat="1" ht="15.6">
      <c r="A10" s="21"/>
      <c r="B10" s="26" t="s">
        <v>22</v>
      </c>
      <c r="C10" s="25"/>
      <c r="D10" s="26" t="s">
        <v>22</v>
      </c>
      <c r="E10" s="25"/>
      <c r="F10" s="26" t="s">
        <v>22</v>
      </c>
    </row>
    <row r="11" spans="1:6" s="13" customFormat="1" ht="15.6">
      <c r="A11" s="21"/>
      <c r="B11" s="25"/>
      <c r="C11" s="25"/>
      <c r="D11" s="25"/>
      <c r="E11" s="25"/>
      <c r="F11" s="25"/>
    </row>
    <row r="12" spans="1:6" s="14" customFormat="1" ht="15.6">
      <c r="A12" s="22" t="s">
        <v>23</v>
      </c>
      <c r="B12" s="28">
        <v>34849212</v>
      </c>
      <c r="C12" s="29"/>
      <c r="D12" s="149">
        <f>-258883-42690+358052+3295919+84991+1623611+16118+13097+75750+1000000+7500</f>
        <v>6173465</v>
      </c>
      <c r="E12" s="29"/>
      <c r="F12" s="28">
        <f>+B12+D12</f>
        <v>41022677</v>
      </c>
    </row>
    <row r="13" spans="1:6" s="14" customFormat="1" ht="15.6">
      <c r="A13" s="22"/>
      <c r="B13" s="29"/>
      <c r="C13" s="29"/>
      <c r="D13" s="29"/>
      <c r="E13" s="29"/>
      <c r="F13" s="29"/>
    </row>
    <row r="14" spans="1:6" s="13" customFormat="1" ht="15.75" customHeight="1">
      <c r="A14" s="21" t="s">
        <v>26</v>
      </c>
      <c r="B14" s="32">
        <v>29157719</v>
      </c>
      <c r="C14" s="31"/>
      <c r="D14" s="168">
        <f>960191+2777100+258883+755033+86168+42690-145560+83893+39505</f>
        <v>4857903</v>
      </c>
      <c r="E14" s="31"/>
      <c r="F14" s="32">
        <f>B14+D14</f>
        <v>34015622</v>
      </c>
    </row>
    <row r="15" spans="1:6" s="13" customFormat="1" ht="15.6">
      <c r="A15" s="21"/>
      <c r="B15" s="30"/>
      <c r="C15" s="31"/>
      <c r="D15" s="30"/>
      <c r="E15" s="31"/>
      <c r="F15" s="30"/>
    </row>
    <row r="16" spans="1:6" s="14" customFormat="1" ht="16.2" thickBot="1">
      <c r="A16" s="22" t="s">
        <v>5</v>
      </c>
      <c r="B16" s="33">
        <f>B12+B14</f>
        <v>64006931</v>
      </c>
      <c r="C16" s="29"/>
      <c r="D16" s="33">
        <f>D12+D14</f>
        <v>11031368</v>
      </c>
      <c r="E16" s="29"/>
      <c r="F16" s="33">
        <f>F12+F14</f>
        <v>75038299</v>
      </c>
    </row>
    <row r="17" spans="1:6" s="13" customFormat="1" ht="15.6">
      <c r="A17" s="21"/>
      <c r="B17" s="30"/>
      <c r="C17" s="31"/>
      <c r="D17" s="30"/>
      <c r="E17" s="31"/>
      <c r="F17" s="30"/>
    </row>
    <row r="18" spans="1:6" s="13" customFormat="1" ht="15.6">
      <c r="A18" s="21"/>
      <c r="B18" s="30"/>
      <c r="C18" s="31"/>
      <c r="D18" s="30"/>
      <c r="E18" s="31"/>
      <c r="F18" s="30"/>
    </row>
    <row r="19" spans="1:6" s="13" customFormat="1" ht="15.6">
      <c r="A19" s="22" t="s">
        <v>6</v>
      </c>
      <c r="B19" s="30"/>
      <c r="C19" s="31"/>
      <c r="D19" s="30"/>
      <c r="E19" s="31"/>
      <c r="F19" s="30"/>
    </row>
    <row r="20" spans="1:6" s="13" customFormat="1" ht="15.6">
      <c r="A20" s="21"/>
      <c r="B20" s="30"/>
      <c r="C20" s="31"/>
      <c r="D20" s="30"/>
      <c r="E20" s="31"/>
      <c r="F20" s="30"/>
    </row>
    <row r="21" spans="1:6" s="13" customFormat="1" ht="15.6">
      <c r="A21" s="21" t="s">
        <v>7</v>
      </c>
      <c r="B21" s="30">
        <f>14646096+48000</f>
        <v>14694096</v>
      </c>
      <c r="C21" s="31"/>
      <c r="D21" s="30">
        <f>'400670'!D18</f>
        <v>1000000</v>
      </c>
      <c r="E21" s="31"/>
      <c r="F21" s="30">
        <f>+B21+D21</f>
        <v>15694096</v>
      </c>
    </row>
    <row r="22" spans="1:6" s="13" customFormat="1" ht="15.6">
      <c r="A22" s="21"/>
      <c r="B22" s="30"/>
      <c r="C22" s="31"/>
      <c r="D22" s="30"/>
      <c r="E22" s="31"/>
      <c r="F22" s="30"/>
    </row>
    <row r="23" spans="1:6" s="13" customFormat="1" ht="15.6">
      <c r="A23" s="21" t="s">
        <v>8</v>
      </c>
      <c r="B23" s="30">
        <f>6795831-48000-12500</f>
        <v>6735331</v>
      </c>
      <c r="C23" s="31"/>
      <c r="D23" s="169">
        <f>'410711'!D32+'400611'!D25+'400610'!D25</f>
        <v>1023363</v>
      </c>
      <c r="E23" s="31"/>
      <c r="F23" s="30">
        <f>+B23+D23</f>
        <v>7758694</v>
      </c>
    </row>
    <row r="24" spans="1:6" s="13" customFormat="1" ht="15.6">
      <c r="A24" s="21"/>
      <c r="B24" s="30"/>
      <c r="C24" s="31"/>
      <c r="D24" s="30"/>
      <c r="E24" s="31"/>
      <c r="F24" s="30"/>
    </row>
    <row r="25" spans="1:6" s="13" customFormat="1" ht="15.6">
      <c r="A25" s="21" t="s">
        <v>28</v>
      </c>
      <c r="B25" s="30">
        <f>1045606-1000</f>
        <v>1044606</v>
      </c>
      <c r="C25" s="31"/>
      <c r="D25" s="30">
        <v>0</v>
      </c>
      <c r="E25" s="31"/>
      <c r="F25" s="30">
        <f>+B25+D25</f>
        <v>1044606</v>
      </c>
    </row>
    <row r="26" spans="1:6" s="13" customFormat="1" ht="15.6">
      <c r="A26" s="21"/>
      <c r="B26" s="30"/>
      <c r="C26" s="31"/>
      <c r="D26" s="30"/>
      <c r="E26" s="31"/>
      <c r="F26" s="30"/>
    </row>
    <row r="27" spans="1:6" s="13" customFormat="1" ht="15.6">
      <c r="A27" s="21" t="s">
        <v>9</v>
      </c>
      <c r="B27" s="30">
        <f>622061-5000</f>
        <v>617061</v>
      </c>
      <c r="C27" s="31"/>
      <c r="D27" s="30">
        <v>0</v>
      </c>
      <c r="E27" s="31"/>
      <c r="F27" s="30">
        <f>+B27+D27</f>
        <v>617061</v>
      </c>
    </row>
    <row r="28" spans="1:6" s="13" customFormat="1" ht="15.6">
      <c r="A28" s="21"/>
      <c r="B28" s="30"/>
      <c r="C28" s="31"/>
      <c r="D28" s="30"/>
      <c r="E28" s="31"/>
      <c r="F28" s="30"/>
    </row>
    <row r="29" spans="1:6" s="13" customFormat="1" ht="15.6">
      <c r="A29" s="21" t="s">
        <v>10</v>
      </c>
      <c r="B29" s="30">
        <v>3500</v>
      </c>
      <c r="C29" s="31"/>
      <c r="D29" s="30">
        <v>0</v>
      </c>
      <c r="E29" s="31"/>
      <c r="F29" s="30">
        <f>+B29+D29</f>
        <v>3500</v>
      </c>
    </row>
    <row r="30" spans="1:6" s="13" customFormat="1" ht="15.6">
      <c r="A30" s="21"/>
      <c r="B30" s="30"/>
      <c r="C30" s="31"/>
      <c r="D30" s="30"/>
      <c r="E30" s="31"/>
      <c r="F30" s="30"/>
    </row>
    <row r="31" spans="1:6" s="13" customFormat="1" ht="15.6">
      <c r="A31" s="21" t="s">
        <v>11</v>
      </c>
      <c r="B31" s="30">
        <f>8715875+18500</f>
        <v>8734375</v>
      </c>
      <c r="C31" s="31"/>
      <c r="D31" s="30">
        <f>'400611'!D44+'400640'!D33+'410711'!D44+'400206'!D46</f>
        <v>9129089</v>
      </c>
      <c r="E31" s="31"/>
      <c r="F31" s="30">
        <f>+B31+D31</f>
        <v>17863464</v>
      </c>
    </row>
    <row r="32" spans="1:6" s="13" customFormat="1" ht="15.6">
      <c r="A32" s="21"/>
      <c r="B32" s="30"/>
      <c r="C32" s="31"/>
      <c r="D32" s="30"/>
      <c r="E32" s="31"/>
      <c r="F32" s="30"/>
    </row>
    <row r="33" spans="1:6" s="13" customFormat="1" ht="15.6">
      <c r="A33" s="21" t="s">
        <v>12</v>
      </c>
      <c r="B33" s="31">
        <v>2456433</v>
      </c>
      <c r="C33" s="31"/>
      <c r="D33" s="31">
        <v>0</v>
      </c>
      <c r="E33" s="31"/>
      <c r="F33" s="31">
        <f>+B33+D33</f>
        <v>2456433</v>
      </c>
    </row>
    <row r="34" spans="1:6" s="13" customFormat="1" ht="15.6">
      <c r="A34" s="21"/>
      <c r="B34" s="30"/>
      <c r="C34" s="31"/>
      <c r="D34" s="30"/>
      <c r="E34" s="31"/>
      <c r="F34" s="30"/>
    </row>
    <row r="35" spans="1:6" s="13" customFormat="1" ht="15.6">
      <c r="A35" s="21" t="s">
        <v>13</v>
      </c>
      <c r="B35" s="32">
        <v>22617936</v>
      </c>
      <c r="C35" s="31"/>
      <c r="D35" s="168">
        <f>'480000'!D21</f>
        <v>-155000</v>
      </c>
      <c r="E35" s="31"/>
      <c r="F35" s="32">
        <f>D35+B35</f>
        <v>22462936</v>
      </c>
    </row>
    <row r="36" spans="1:6" s="13" customFormat="1" ht="15.6">
      <c r="A36" s="21"/>
      <c r="B36" s="31"/>
      <c r="C36" s="31"/>
      <c r="D36" s="31"/>
      <c r="E36" s="31"/>
      <c r="F36" s="30"/>
    </row>
    <row r="37" spans="1:6" s="13" customFormat="1" ht="15.6">
      <c r="A37" s="21"/>
      <c r="B37" s="30"/>
      <c r="C37" s="31"/>
      <c r="D37" s="30"/>
      <c r="E37" s="31"/>
      <c r="F37" s="30"/>
    </row>
    <row r="38" spans="1:6" s="14" customFormat="1" ht="16.2" thickBot="1">
      <c r="A38" s="22" t="s">
        <v>14</v>
      </c>
      <c r="B38" s="33">
        <f>B35+B33+B31+B29+B27+B25+B23+B21</f>
        <v>56903338</v>
      </c>
      <c r="C38" s="29"/>
      <c r="D38" s="33">
        <f>D35+D33+D31+D29+D27+D25+D23+D21</f>
        <v>10997452</v>
      </c>
      <c r="E38" s="29"/>
      <c r="F38" s="33">
        <f>F35+F33+F31+F29+F27+F25+F23+F21</f>
        <v>67900790</v>
      </c>
    </row>
    <row r="39" spans="1:6" s="13" customFormat="1" ht="15.6">
      <c r="A39" s="21"/>
      <c r="B39" s="30"/>
      <c r="C39" s="31"/>
      <c r="D39" s="30"/>
      <c r="E39" s="31"/>
      <c r="F39" s="30"/>
    </row>
    <row r="40" spans="1:6" s="14" customFormat="1" ht="15.6">
      <c r="A40" s="22" t="s">
        <v>15</v>
      </c>
      <c r="B40" s="28"/>
      <c r="C40" s="29"/>
      <c r="D40" s="28"/>
      <c r="E40" s="29"/>
      <c r="F40" s="28"/>
    </row>
    <row r="41" spans="1:6" s="14" customFormat="1" ht="16.2" thickBot="1">
      <c r="A41" s="22" t="s">
        <v>16</v>
      </c>
      <c r="B41" s="34">
        <f>B16-B38</f>
        <v>7103593</v>
      </c>
      <c r="C41" s="29"/>
      <c r="D41" s="34">
        <f>D16-D38</f>
        <v>33916</v>
      </c>
      <c r="E41" s="29"/>
      <c r="F41" s="34">
        <f>F16-F38</f>
        <v>7137509</v>
      </c>
    </row>
    <row r="42" spans="1:6" s="13" customFormat="1" ht="16.2" thickTop="1">
      <c r="A42" s="17"/>
      <c r="B42" s="15"/>
      <c r="C42" s="16"/>
      <c r="D42" s="15"/>
      <c r="E42" s="16"/>
      <c r="F42" s="15"/>
    </row>
    <row r="43" spans="1:6" s="13" customFormat="1" ht="15.6">
      <c r="B43" s="15"/>
      <c r="C43" s="16"/>
      <c r="D43" s="15"/>
      <c r="E43" s="16"/>
      <c r="F43" s="15"/>
    </row>
    <row r="44" spans="1:6" s="13" customFormat="1" ht="15.6">
      <c r="B44" s="15"/>
      <c r="C44" s="16"/>
      <c r="D44" s="15"/>
      <c r="E44" s="16"/>
      <c r="F44" s="15"/>
    </row>
    <row r="45" spans="1:6" s="13" customFormat="1" ht="15.6">
      <c r="B45" s="15"/>
      <c r="C45" s="16"/>
      <c r="D45" s="15"/>
      <c r="E45" s="16"/>
      <c r="F45" s="15"/>
    </row>
  </sheetData>
  <phoneticPr fontId="8" type="noConversion"/>
  <printOptions horizontalCentered="1"/>
  <pageMargins left="0.25" right="0.25" top="0.75" bottom="0.75" header="0.3" footer="0.3"/>
  <pageSetup scale="85" orientation="portrait" r:id="rId1"/>
  <headerFooter alignWithMargins="0">
    <oddFooter>&amp;R&amp;"Times New Roman,Regular"&amp;8Prepared: 02/08/2013
Finance Dept.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F56"/>
  <sheetViews>
    <sheetView view="pageLayout" topLeftCell="A3" zoomScaleNormal="100" zoomScaleSheetLayoutView="90" workbookViewId="0">
      <selection activeCell="F53" sqref="F53"/>
    </sheetView>
  </sheetViews>
  <sheetFormatPr defaultColWidth="9.109375" defaultRowHeight="13.2"/>
  <cols>
    <col min="1" max="1" width="44.5546875" style="93" customWidth="1"/>
    <col min="2" max="2" width="15.6640625" style="11" customWidth="1"/>
    <col min="3" max="3" width="1.6640625" style="12" customWidth="1"/>
    <col min="4" max="4" width="15.6640625" style="11" customWidth="1"/>
    <col min="5" max="5" width="1.6640625" style="12" customWidth="1"/>
    <col min="6" max="6" width="15.6640625" style="11" customWidth="1"/>
    <col min="7" max="7" width="15.33203125" style="93" customWidth="1"/>
    <col min="8" max="16384" width="9.109375" style="93"/>
  </cols>
  <sheetData>
    <row r="1" spans="1:6" ht="17.399999999999999">
      <c r="A1" s="90" t="str">
        <f>[5]Cons!A1</f>
        <v>ST. CHARLES PARISH</v>
      </c>
      <c r="B1" s="4"/>
      <c r="C1" s="5"/>
      <c r="D1" s="4"/>
      <c r="E1" s="5"/>
      <c r="F1" s="4"/>
    </row>
    <row r="2" spans="1:6" ht="15.6">
      <c r="A2" s="94" t="str">
        <f>General!A2</f>
        <v>2012 CONSOLIDATED OPERATING AND CAPITAL BUDGET</v>
      </c>
      <c r="B2" s="4"/>
      <c r="C2" s="5"/>
      <c r="D2" s="4"/>
      <c r="E2" s="5"/>
      <c r="F2" s="4"/>
    </row>
    <row r="3" spans="1:6">
      <c r="A3" s="95" t="str">
        <f>General!A3</f>
        <v>February 8, 2013</v>
      </c>
      <c r="B3" s="4"/>
      <c r="C3" s="5"/>
      <c r="D3" s="4"/>
      <c r="E3" s="5"/>
      <c r="F3" s="4"/>
    </row>
    <row r="4" spans="1:6">
      <c r="A4" s="96" t="s">
        <v>17</v>
      </c>
      <c r="B4" s="4"/>
      <c r="C4" s="5"/>
      <c r="D4" s="4"/>
      <c r="E4" s="5"/>
      <c r="F4" s="4"/>
    </row>
    <row r="5" spans="1:6" s="100" customFormat="1" ht="18">
      <c r="A5" s="97" t="s">
        <v>308</v>
      </c>
      <c r="B5" s="8"/>
      <c r="C5" s="9"/>
      <c r="D5" s="8"/>
      <c r="E5" s="9"/>
      <c r="F5" s="8"/>
    </row>
    <row r="6" spans="1:6" s="100" customFormat="1" ht="18">
      <c r="A6" s="97" t="s">
        <v>309</v>
      </c>
      <c r="B6" s="8"/>
      <c r="C6" s="9"/>
      <c r="D6" s="8"/>
      <c r="E6" s="9"/>
      <c r="F6" s="8"/>
    </row>
    <row r="7" spans="1:6">
      <c r="A7" s="96"/>
      <c r="B7" s="4"/>
      <c r="C7" s="5"/>
      <c r="D7" s="4"/>
      <c r="E7" s="5"/>
      <c r="F7" s="4"/>
    </row>
    <row r="8" spans="1:6" s="151" customFormat="1" ht="15.6">
      <c r="A8" s="147"/>
      <c r="B8" s="24" t="s">
        <v>3</v>
      </c>
      <c r="C8" s="25"/>
      <c r="D8" s="24"/>
      <c r="E8" s="25"/>
      <c r="F8" s="24" t="s">
        <v>19</v>
      </c>
    </row>
    <row r="9" spans="1:6" s="151" customFormat="1" ht="15.6">
      <c r="A9" s="147"/>
      <c r="B9" s="24" t="s">
        <v>20</v>
      </c>
      <c r="C9" s="25"/>
      <c r="D9" s="24" t="s">
        <v>21</v>
      </c>
      <c r="E9" s="25"/>
      <c r="F9" s="24" t="s">
        <v>20</v>
      </c>
    </row>
    <row r="10" spans="1:6" s="151" customFormat="1" ht="15.6">
      <c r="A10" s="147"/>
      <c r="B10" s="26" t="s">
        <v>22</v>
      </c>
      <c r="C10" s="25"/>
      <c r="D10" s="26" t="s">
        <v>22</v>
      </c>
      <c r="E10" s="25"/>
      <c r="F10" s="26" t="s">
        <v>22</v>
      </c>
    </row>
    <row r="11" spans="1:6" s="151" customFormat="1" ht="15.6">
      <c r="A11" s="148" t="s">
        <v>6</v>
      </c>
      <c r="B11" s="30"/>
      <c r="C11" s="31"/>
      <c r="D11" s="30"/>
      <c r="E11" s="31"/>
      <c r="F11" s="30"/>
    </row>
    <row r="12" spans="1:6" s="151" customFormat="1" ht="15.6">
      <c r="A12" s="147"/>
      <c r="B12" s="30"/>
      <c r="C12" s="31"/>
      <c r="D12" s="30"/>
      <c r="E12" s="31"/>
      <c r="F12" s="30"/>
    </row>
    <row r="13" spans="1:6" s="151" customFormat="1" ht="15.6" hidden="1">
      <c r="A13" s="147" t="s">
        <v>7</v>
      </c>
      <c r="B13" s="31"/>
      <c r="C13" s="31"/>
      <c r="D13" s="31"/>
      <c r="E13" s="31"/>
      <c r="F13" s="30"/>
    </row>
    <row r="14" spans="1:6" s="151" customFormat="1" ht="15.6" hidden="1">
      <c r="A14" s="147" t="s">
        <v>150</v>
      </c>
      <c r="B14" s="31">
        <v>107400</v>
      </c>
      <c r="C14" s="31"/>
      <c r="D14" s="31">
        <v>0</v>
      </c>
      <c r="E14" s="31"/>
      <c r="F14" s="30">
        <f>B14+D14</f>
        <v>107400</v>
      </c>
    </row>
    <row r="15" spans="1:6" s="151" customFormat="1" ht="15.6" hidden="1">
      <c r="A15" s="147" t="s">
        <v>151</v>
      </c>
      <c r="B15" s="31">
        <v>17000</v>
      </c>
      <c r="C15" s="31"/>
      <c r="D15" s="31">
        <v>0</v>
      </c>
      <c r="E15" s="31"/>
      <c r="F15" s="30">
        <f t="shared" ref="F15:F22" si="0">B15+D15</f>
        <v>17000</v>
      </c>
    </row>
    <row r="16" spans="1:6" s="151" customFormat="1" ht="15.6" hidden="1">
      <c r="A16" s="147" t="s">
        <v>152</v>
      </c>
      <c r="B16" s="31">
        <v>21000</v>
      </c>
      <c r="C16" s="31"/>
      <c r="D16" s="31">
        <v>0</v>
      </c>
      <c r="E16" s="31"/>
      <c r="F16" s="30">
        <f t="shared" si="0"/>
        <v>21000</v>
      </c>
    </row>
    <row r="17" spans="1:6" s="151" customFormat="1" ht="15.6" hidden="1">
      <c r="A17" s="147" t="s">
        <v>153</v>
      </c>
      <c r="B17" s="31">
        <v>700</v>
      </c>
      <c r="C17" s="31"/>
      <c r="D17" s="31">
        <v>0</v>
      </c>
      <c r="E17" s="31"/>
      <c r="F17" s="30">
        <f t="shared" si="0"/>
        <v>700</v>
      </c>
    </row>
    <row r="18" spans="1:6" s="151" customFormat="1" ht="15.6" hidden="1">
      <c r="A18" s="147" t="s">
        <v>154</v>
      </c>
      <c r="B18" s="31">
        <v>600</v>
      </c>
      <c r="C18" s="31"/>
      <c r="D18" s="31">
        <v>0</v>
      </c>
      <c r="E18" s="31"/>
      <c r="F18" s="30">
        <f t="shared" si="0"/>
        <v>600</v>
      </c>
    </row>
    <row r="19" spans="1:6" s="151" customFormat="1" ht="15.6" hidden="1">
      <c r="A19" s="147" t="s">
        <v>155</v>
      </c>
      <c r="B19" s="31">
        <v>1600</v>
      </c>
      <c r="C19" s="31"/>
      <c r="D19" s="31">
        <v>0</v>
      </c>
      <c r="E19" s="31"/>
      <c r="F19" s="30">
        <f t="shared" si="0"/>
        <v>1600</v>
      </c>
    </row>
    <row r="20" spans="1:6" s="151" customFormat="1" ht="15.6" hidden="1">
      <c r="A20" s="147" t="s">
        <v>156</v>
      </c>
      <c r="B20" s="31">
        <v>600</v>
      </c>
      <c r="C20" s="31"/>
      <c r="D20" s="31">
        <v>0</v>
      </c>
      <c r="E20" s="31"/>
      <c r="F20" s="30">
        <f t="shared" si="0"/>
        <v>600</v>
      </c>
    </row>
    <row r="21" spans="1:6" s="151" customFormat="1" ht="15.6" hidden="1">
      <c r="A21" s="147" t="s">
        <v>157</v>
      </c>
      <c r="B21" s="31">
        <v>2900</v>
      </c>
      <c r="C21" s="31"/>
      <c r="D21" s="31">
        <v>0</v>
      </c>
      <c r="E21" s="31"/>
      <c r="F21" s="30">
        <f t="shared" si="0"/>
        <v>2900</v>
      </c>
    </row>
    <row r="22" spans="1:6" s="151" customFormat="1" ht="15.6" hidden="1">
      <c r="A22" s="147" t="s">
        <v>158</v>
      </c>
      <c r="B22" s="32">
        <v>78</v>
      </c>
      <c r="C22" s="31"/>
      <c r="D22" s="32">
        <v>0</v>
      </c>
      <c r="E22" s="31"/>
      <c r="F22" s="32">
        <f t="shared" si="0"/>
        <v>78</v>
      </c>
    </row>
    <row r="23" spans="1:6" s="151" customFormat="1" ht="15.6">
      <c r="A23" s="147" t="s">
        <v>7</v>
      </c>
      <c r="B23" s="31">
        <v>191880</v>
      </c>
      <c r="C23" s="31"/>
      <c r="D23" s="31">
        <f>SUM(D14:D22)</f>
        <v>0</v>
      </c>
      <c r="E23" s="31"/>
      <c r="F23" s="31">
        <f>B23+D23</f>
        <v>191880</v>
      </c>
    </row>
    <row r="24" spans="1:6" s="151" customFormat="1" ht="15.6">
      <c r="A24" s="147"/>
      <c r="B24" s="31"/>
      <c r="C24" s="31"/>
      <c r="D24" s="31"/>
      <c r="E24" s="31"/>
      <c r="F24" s="30"/>
    </row>
    <row r="25" spans="1:6" s="151" customFormat="1" ht="15.6">
      <c r="A25" s="147" t="s">
        <v>159</v>
      </c>
      <c r="B25" s="31">
        <v>67808</v>
      </c>
      <c r="C25" s="31"/>
      <c r="D25" s="31">
        <v>0</v>
      </c>
      <c r="E25" s="31"/>
      <c r="F25" s="31">
        <f>B25+D25</f>
        <v>67808</v>
      </c>
    </row>
    <row r="26" spans="1:6" s="151" customFormat="1" ht="15.6">
      <c r="A26" s="147"/>
      <c r="B26" s="30"/>
      <c r="C26" s="31"/>
      <c r="D26" s="30"/>
      <c r="E26" s="31"/>
      <c r="F26" s="30"/>
    </row>
    <row r="27" spans="1:6" s="151" customFormat="1" ht="15.6" hidden="1">
      <c r="A27" s="147" t="s">
        <v>160</v>
      </c>
      <c r="B27" s="30"/>
      <c r="C27" s="31"/>
      <c r="D27" s="30"/>
      <c r="E27" s="31"/>
      <c r="F27" s="30"/>
    </row>
    <row r="28" spans="1:6" s="151" customFormat="1" ht="15.6" hidden="1">
      <c r="A28" s="147" t="s">
        <v>161</v>
      </c>
      <c r="B28" s="30">
        <v>1000</v>
      </c>
      <c r="C28" s="31"/>
      <c r="D28" s="30">
        <v>0</v>
      </c>
      <c r="E28" s="31"/>
      <c r="F28" s="30">
        <f t="shared" ref="F28:F33" si="1">B28+D28</f>
        <v>1000</v>
      </c>
    </row>
    <row r="29" spans="1:6" s="151" customFormat="1" ht="15.6" hidden="1">
      <c r="A29" s="147" t="s">
        <v>162</v>
      </c>
      <c r="B29" s="30">
        <v>1200</v>
      </c>
      <c r="C29" s="31"/>
      <c r="D29" s="30">
        <v>0</v>
      </c>
      <c r="E29" s="31"/>
      <c r="F29" s="30">
        <f t="shared" si="1"/>
        <v>1200</v>
      </c>
    </row>
    <row r="30" spans="1:6" s="151" customFormat="1" ht="15.6" hidden="1">
      <c r="A30" s="147" t="s">
        <v>163</v>
      </c>
      <c r="B30" s="30">
        <v>1250</v>
      </c>
      <c r="C30" s="31"/>
      <c r="D30" s="30">
        <v>0</v>
      </c>
      <c r="E30" s="31"/>
      <c r="F30" s="30">
        <f t="shared" si="1"/>
        <v>1250</v>
      </c>
    </row>
    <row r="31" spans="1:6" s="151" customFormat="1" ht="15.6" hidden="1">
      <c r="A31" s="147" t="s">
        <v>164</v>
      </c>
      <c r="B31" s="30">
        <v>300</v>
      </c>
      <c r="C31" s="31"/>
      <c r="D31" s="30">
        <v>0</v>
      </c>
      <c r="E31" s="31"/>
      <c r="F31" s="30">
        <f t="shared" si="1"/>
        <v>300</v>
      </c>
    </row>
    <row r="32" spans="1:6" s="151" customFormat="1" ht="15.6" hidden="1">
      <c r="A32" s="147" t="s">
        <v>165</v>
      </c>
      <c r="B32" s="30">
        <v>1800</v>
      </c>
      <c r="C32" s="31"/>
      <c r="D32" s="30">
        <v>0</v>
      </c>
      <c r="E32" s="31"/>
      <c r="F32" s="30">
        <f t="shared" si="1"/>
        <v>1800</v>
      </c>
    </row>
    <row r="33" spans="1:6" s="151" customFormat="1" ht="15.6" hidden="1">
      <c r="A33" s="147" t="s">
        <v>166</v>
      </c>
      <c r="B33" s="32">
        <v>350</v>
      </c>
      <c r="C33" s="31"/>
      <c r="D33" s="32">
        <v>0</v>
      </c>
      <c r="E33" s="31"/>
      <c r="F33" s="32">
        <f t="shared" si="1"/>
        <v>350</v>
      </c>
    </row>
    <row r="34" spans="1:6" s="151" customFormat="1" ht="15.6">
      <c r="A34" s="147" t="s">
        <v>28</v>
      </c>
      <c r="B34" s="31">
        <v>13500</v>
      </c>
      <c r="C34" s="31"/>
      <c r="D34" s="31">
        <f>SUM(D28:D33)</f>
        <v>0</v>
      </c>
      <c r="E34" s="31"/>
      <c r="F34" s="31">
        <f>B34+D34</f>
        <v>13500</v>
      </c>
    </row>
    <row r="35" spans="1:6" s="151" customFormat="1" ht="15.6" hidden="1">
      <c r="A35" s="147"/>
      <c r="B35" s="31"/>
      <c r="C35" s="31"/>
      <c r="D35" s="31"/>
      <c r="E35" s="31"/>
      <c r="F35" s="31"/>
    </row>
    <row r="36" spans="1:6" s="151" customFormat="1" ht="15.6" hidden="1">
      <c r="A36" s="147" t="s">
        <v>9</v>
      </c>
      <c r="B36" s="31"/>
      <c r="C36" s="31"/>
      <c r="D36" s="31"/>
      <c r="E36" s="31"/>
      <c r="F36" s="31"/>
    </row>
    <row r="37" spans="1:6" s="151" customFormat="1" ht="15.6" hidden="1">
      <c r="A37" s="147" t="s">
        <v>167</v>
      </c>
      <c r="B37" s="31">
        <v>5000</v>
      </c>
      <c r="C37" s="31"/>
      <c r="D37" s="31">
        <v>0</v>
      </c>
      <c r="E37" s="31"/>
      <c r="F37" s="31">
        <f>B37+D37</f>
        <v>5000</v>
      </c>
    </row>
    <row r="38" spans="1:6" s="151" customFormat="1" ht="15.6" hidden="1">
      <c r="A38" s="147" t="s">
        <v>168</v>
      </c>
      <c r="B38" s="32">
        <v>200</v>
      </c>
      <c r="C38" s="31"/>
      <c r="D38" s="32">
        <v>0</v>
      </c>
      <c r="E38" s="31"/>
      <c r="F38" s="32">
        <f>B38+D38</f>
        <v>200</v>
      </c>
    </row>
    <row r="39" spans="1:6" s="151" customFormat="1" ht="15.6" hidden="1">
      <c r="A39" s="147" t="s">
        <v>9</v>
      </c>
      <c r="B39" s="31">
        <v>0</v>
      </c>
      <c r="C39" s="31"/>
      <c r="D39" s="31">
        <f>SUM(D37:D38)</f>
        <v>0</v>
      </c>
      <c r="E39" s="31"/>
      <c r="F39" s="31">
        <f>B39+D39</f>
        <v>0</v>
      </c>
    </row>
    <row r="40" spans="1:6" s="151" customFormat="1" ht="15.75" customHeight="1">
      <c r="A40" s="147"/>
      <c r="B40" s="171"/>
      <c r="C40" s="171"/>
      <c r="D40" s="171"/>
      <c r="E40" s="171"/>
      <c r="F40" s="171"/>
    </row>
    <row r="41" spans="1:6" s="151" customFormat="1" ht="15.6" hidden="1">
      <c r="A41" s="147" t="s">
        <v>11</v>
      </c>
      <c r="B41" s="31"/>
      <c r="C41" s="31"/>
      <c r="D41" s="31"/>
      <c r="E41" s="31"/>
      <c r="F41" s="31"/>
    </row>
    <row r="42" spans="1:6" s="151" customFormat="1" ht="15.6" hidden="1">
      <c r="A42" s="147" t="s">
        <v>169</v>
      </c>
      <c r="B42" s="31">
        <v>11325</v>
      </c>
      <c r="C42" s="31"/>
      <c r="D42" s="31">
        <v>2777100</v>
      </c>
      <c r="E42" s="31"/>
      <c r="F42" s="31">
        <f>+B42+D42</f>
        <v>2788425</v>
      </c>
    </row>
    <row r="43" spans="1:6" s="151" customFormat="1" ht="15.6" hidden="1">
      <c r="A43" s="147" t="s">
        <v>170</v>
      </c>
      <c r="B43" s="31">
        <v>0</v>
      </c>
      <c r="C43" s="31"/>
      <c r="D43" s="31">
        <v>0</v>
      </c>
      <c r="E43" s="31"/>
      <c r="F43" s="31">
        <f>+B43+D43</f>
        <v>0</v>
      </c>
    </row>
    <row r="44" spans="1:6" s="151" customFormat="1" ht="15.6">
      <c r="A44" s="147" t="s">
        <v>11</v>
      </c>
      <c r="B44" s="31"/>
      <c r="C44" s="31"/>
      <c r="D44" s="31"/>
      <c r="E44" s="31"/>
      <c r="F44" s="31"/>
    </row>
    <row r="45" spans="1:6" s="151" customFormat="1" ht="15.6">
      <c r="A45" s="147" t="s">
        <v>310</v>
      </c>
      <c r="B45" s="32">
        <v>0</v>
      </c>
      <c r="C45" s="31"/>
      <c r="D45" s="32">
        <v>7500</v>
      </c>
      <c r="E45" s="31"/>
      <c r="F45" s="32">
        <f>+B45+D45</f>
        <v>7500</v>
      </c>
    </row>
    <row r="46" spans="1:6" s="151" customFormat="1" ht="15.6">
      <c r="A46" s="147" t="s">
        <v>29</v>
      </c>
      <c r="B46" s="31">
        <v>0</v>
      </c>
      <c r="C46" s="31"/>
      <c r="D46" s="31">
        <f>SUM(D45:D45)</f>
        <v>7500</v>
      </c>
      <c r="E46" s="31"/>
      <c r="F46" s="31">
        <f>B46+D46</f>
        <v>7500</v>
      </c>
    </row>
    <row r="47" spans="1:6" s="151" customFormat="1" ht="15.6" hidden="1">
      <c r="A47" s="147"/>
      <c r="B47" s="31"/>
      <c r="C47" s="31"/>
      <c r="D47" s="31"/>
      <c r="E47" s="31"/>
      <c r="F47" s="30"/>
    </row>
    <row r="48" spans="1:6" s="151" customFormat="1" ht="15.6" hidden="1">
      <c r="A48" s="147" t="s">
        <v>12</v>
      </c>
      <c r="B48" s="30"/>
      <c r="C48" s="31"/>
      <c r="D48" s="30"/>
      <c r="E48" s="31"/>
      <c r="F48" s="30"/>
    </row>
    <row r="49" spans="1:6" s="151" customFormat="1" ht="15.6" hidden="1">
      <c r="A49" s="147" t="s">
        <v>172</v>
      </c>
      <c r="B49" s="32">
        <v>0</v>
      </c>
      <c r="C49" s="31"/>
      <c r="D49" s="32">
        <v>0</v>
      </c>
      <c r="E49" s="31"/>
      <c r="F49" s="32">
        <f>+B49+D49</f>
        <v>0</v>
      </c>
    </row>
    <row r="50" spans="1:6" s="151" customFormat="1" ht="15.6" hidden="1">
      <c r="A50" s="147" t="s">
        <v>12</v>
      </c>
      <c r="B50" s="31">
        <v>0</v>
      </c>
      <c r="C50" s="31"/>
      <c r="D50" s="31">
        <f>SUM(D49:D49)</f>
        <v>0</v>
      </c>
      <c r="E50" s="31"/>
      <c r="F50" s="31">
        <f>B50+D50</f>
        <v>0</v>
      </c>
    </row>
    <row r="51" spans="1:6" s="151" customFormat="1" ht="15.75" customHeight="1">
      <c r="A51" s="147"/>
      <c r="B51" s="36"/>
      <c r="C51" s="36"/>
      <c r="D51" s="36"/>
      <c r="E51" s="36"/>
      <c r="F51" s="36" t="s">
        <v>307</v>
      </c>
    </row>
    <row r="52" spans="1:6" s="152" customFormat="1" ht="16.2" thickBot="1">
      <c r="A52" s="148" t="s">
        <v>14</v>
      </c>
      <c r="B52" s="37">
        <f>B23+B25+B34+B39+B44+B50</f>
        <v>273188</v>
      </c>
      <c r="C52" s="38"/>
      <c r="D52" s="37">
        <f>D23+D34+D39+D44+D46+D25</f>
        <v>7500</v>
      </c>
      <c r="E52" s="38"/>
      <c r="F52" s="37">
        <f>F23+F25+F34+F39+F46</f>
        <v>280688</v>
      </c>
    </row>
    <row r="53" spans="1:6" s="151" customFormat="1" ht="15.75" customHeight="1">
      <c r="B53" s="20"/>
      <c r="C53" s="20"/>
      <c r="D53" s="20"/>
      <c r="E53" s="20"/>
      <c r="F53" s="20"/>
    </row>
    <row r="54" spans="1:6" s="151" customFormat="1" ht="15.6">
      <c r="B54" s="15"/>
      <c r="C54" s="16"/>
      <c r="D54" s="15"/>
      <c r="E54" s="16"/>
      <c r="F54" s="15"/>
    </row>
    <row r="55" spans="1:6" s="151" customFormat="1" ht="15.6">
      <c r="B55" s="15"/>
      <c r="C55" s="16"/>
      <c r="D55" s="15"/>
      <c r="E55" s="16"/>
      <c r="F55" s="15"/>
    </row>
    <row r="56" spans="1:6" s="151" customFormat="1" ht="15.6">
      <c r="B56" s="15"/>
      <c r="C56" s="16"/>
      <c r="D56" s="15"/>
      <c r="E56" s="16"/>
      <c r="F56" s="15"/>
    </row>
  </sheetData>
  <printOptions horizontalCentered="1"/>
  <pageMargins left="0.5" right="0.5" top="0.5" bottom="0.82" header="0.3" footer="0.3"/>
  <pageSetup scale="82" orientation="portrait" r:id="rId1"/>
  <headerFooter alignWithMargins="0">
    <oddFooter>&amp;R&amp;"Times New Roman,Regular"&amp;8Prepared: 02/08/2013
Finance Dept.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F56"/>
  <sheetViews>
    <sheetView view="pageLayout" topLeftCell="A10" zoomScaleNormal="100" zoomScaleSheetLayoutView="90" workbookViewId="0">
      <selection activeCell="F53" sqref="F53"/>
    </sheetView>
  </sheetViews>
  <sheetFormatPr defaultColWidth="9.109375" defaultRowHeight="13.2"/>
  <cols>
    <col min="1" max="1" width="44.5546875" style="93" customWidth="1"/>
    <col min="2" max="2" width="15.6640625" style="11" customWidth="1"/>
    <col min="3" max="3" width="1.6640625" style="12" customWidth="1"/>
    <col min="4" max="4" width="15.6640625" style="11" customWidth="1"/>
    <col min="5" max="5" width="1.6640625" style="12" customWidth="1"/>
    <col min="6" max="6" width="15.6640625" style="11" customWidth="1"/>
    <col min="7" max="7" width="15.33203125" style="93" customWidth="1"/>
    <col min="8" max="16384" width="9.109375" style="93"/>
  </cols>
  <sheetData>
    <row r="1" spans="1:6" ht="17.399999999999999">
      <c r="A1" s="90" t="str">
        <f>[5]Cons!A1</f>
        <v>ST. CHARLES PARISH</v>
      </c>
      <c r="B1" s="4"/>
      <c r="C1" s="5"/>
      <c r="D1" s="4"/>
      <c r="E1" s="5"/>
      <c r="F1" s="4"/>
    </row>
    <row r="2" spans="1:6" ht="15.6">
      <c r="A2" s="94" t="str">
        <f>General!A2</f>
        <v>2012 CONSOLIDATED OPERATING AND CAPITAL BUDGET</v>
      </c>
      <c r="B2" s="4"/>
      <c r="C2" s="5"/>
      <c r="D2" s="4"/>
      <c r="E2" s="5"/>
      <c r="F2" s="4"/>
    </row>
    <row r="3" spans="1:6">
      <c r="A3" s="95" t="str">
        <f>General!A3</f>
        <v>February 8, 2013</v>
      </c>
      <c r="B3" s="4"/>
      <c r="C3" s="5"/>
      <c r="D3" s="4"/>
      <c r="E3" s="5"/>
      <c r="F3" s="4"/>
    </row>
    <row r="4" spans="1:6">
      <c r="A4" s="96" t="s">
        <v>17</v>
      </c>
      <c r="B4" s="4"/>
      <c r="C4" s="5"/>
      <c r="D4" s="4"/>
      <c r="E4" s="5"/>
      <c r="F4" s="4"/>
    </row>
    <row r="5" spans="1:6" s="100" customFormat="1" ht="18">
      <c r="A5" s="97" t="s">
        <v>305</v>
      </c>
      <c r="B5" s="8"/>
      <c r="C5" s="9"/>
      <c r="D5" s="8"/>
      <c r="E5" s="9"/>
      <c r="F5" s="8"/>
    </row>
    <row r="6" spans="1:6" s="100" customFormat="1" ht="18">
      <c r="A6" s="97" t="s">
        <v>306</v>
      </c>
      <c r="B6" s="8"/>
      <c r="C6" s="9"/>
      <c r="D6" s="8"/>
      <c r="E6" s="9"/>
      <c r="F6" s="8"/>
    </row>
    <row r="7" spans="1:6">
      <c r="A7" s="96"/>
      <c r="B7" s="4"/>
      <c r="C7" s="5"/>
      <c r="D7" s="4"/>
      <c r="E7" s="5"/>
      <c r="F7" s="4"/>
    </row>
    <row r="8" spans="1:6" s="151" customFormat="1" ht="15.6">
      <c r="A8" s="147"/>
      <c r="B8" s="24" t="s">
        <v>3</v>
      </c>
      <c r="C8" s="25"/>
      <c r="D8" s="24"/>
      <c r="E8" s="25"/>
      <c r="F8" s="24" t="s">
        <v>19</v>
      </c>
    </row>
    <row r="9" spans="1:6" s="151" customFormat="1" ht="15.6">
      <c r="A9" s="147"/>
      <c r="B9" s="24" t="s">
        <v>20</v>
      </c>
      <c r="C9" s="25"/>
      <c r="D9" s="24" t="s">
        <v>21</v>
      </c>
      <c r="E9" s="25"/>
      <c r="F9" s="24" t="s">
        <v>20</v>
      </c>
    </row>
    <row r="10" spans="1:6" s="151" customFormat="1" ht="15.6">
      <c r="A10" s="147"/>
      <c r="B10" s="26" t="s">
        <v>22</v>
      </c>
      <c r="C10" s="25"/>
      <c r="D10" s="26" t="s">
        <v>22</v>
      </c>
      <c r="E10" s="25"/>
      <c r="F10" s="26" t="s">
        <v>22</v>
      </c>
    </row>
    <row r="11" spans="1:6" s="151" customFormat="1" ht="15.6">
      <c r="A11" s="148" t="s">
        <v>6</v>
      </c>
      <c r="B11" s="30"/>
      <c r="C11" s="31"/>
      <c r="D11" s="30"/>
      <c r="E11" s="31"/>
      <c r="F11" s="30"/>
    </row>
    <row r="12" spans="1:6" s="151" customFormat="1" ht="15.6">
      <c r="A12" s="147"/>
      <c r="B12" s="30"/>
      <c r="C12" s="31"/>
      <c r="D12" s="30"/>
      <c r="E12" s="31"/>
      <c r="F12" s="30"/>
    </row>
    <row r="13" spans="1:6" s="151" customFormat="1" ht="15.6" hidden="1">
      <c r="A13" s="147" t="s">
        <v>7</v>
      </c>
      <c r="B13" s="31"/>
      <c r="C13" s="31"/>
      <c r="D13" s="31"/>
      <c r="E13" s="31"/>
      <c r="F13" s="30"/>
    </row>
    <row r="14" spans="1:6" s="151" customFormat="1" ht="15.6" hidden="1">
      <c r="A14" s="147" t="s">
        <v>150</v>
      </c>
      <c r="B14" s="31">
        <v>107400</v>
      </c>
      <c r="C14" s="31"/>
      <c r="D14" s="31">
        <v>0</v>
      </c>
      <c r="E14" s="31"/>
      <c r="F14" s="30">
        <f>B14+D14</f>
        <v>107400</v>
      </c>
    </row>
    <row r="15" spans="1:6" s="151" customFormat="1" ht="15.6" hidden="1">
      <c r="A15" s="147" t="s">
        <v>151</v>
      </c>
      <c r="B15" s="31">
        <v>17000</v>
      </c>
      <c r="C15" s="31"/>
      <c r="D15" s="31">
        <v>0</v>
      </c>
      <c r="E15" s="31"/>
      <c r="F15" s="30">
        <f t="shared" ref="F15:F22" si="0">B15+D15</f>
        <v>17000</v>
      </c>
    </row>
    <row r="16" spans="1:6" s="151" customFormat="1" ht="15.6" hidden="1">
      <c r="A16" s="147" t="s">
        <v>152</v>
      </c>
      <c r="B16" s="31">
        <v>21000</v>
      </c>
      <c r="C16" s="31"/>
      <c r="D16" s="31">
        <v>0</v>
      </c>
      <c r="E16" s="31"/>
      <c r="F16" s="30">
        <f t="shared" si="0"/>
        <v>21000</v>
      </c>
    </row>
    <row r="17" spans="1:6" s="151" customFormat="1" ht="15.6" hidden="1">
      <c r="A17" s="147" t="s">
        <v>153</v>
      </c>
      <c r="B17" s="31">
        <v>700</v>
      </c>
      <c r="C17" s="31"/>
      <c r="D17" s="31">
        <v>0</v>
      </c>
      <c r="E17" s="31"/>
      <c r="F17" s="30">
        <f t="shared" si="0"/>
        <v>700</v>
      </c>
    </row>
    <row r="18" spans="1:6" s="151" customFormat="1" ht="15.6" hidden="1">
      <c r="A18" s="147" t="s">
        <v>154</v>
      </c>
      <c r="B18" s="31">
        <v>600</v>
      </c>
      <c r="C18" s="31"/>
      <c r="D18" s="31">
        <v>0</v>
      </c>
      <c r="E18" s="31"/>
      <c r="F18" s="30">
        <f t="shared" si="0"/>
        <v>600</v>
      </c>
    </row>
    <row r="19" spans="1:6" s="151" customFormat="1" ht="15.6" hidden="1">
      <c r="A19" s="147" t="s">
        <v>155</v>
      </c>
      <c r="B19" s="31">
        <v>1600</v>
      </c>
      <c r="C19" s="31"/>
      <c r="D19" s="31">
        <v>0</v>
      </c>
      <c r="E19" s="31"/>
      <c r="F19" s="30">
        <f t="shared" si="0"/>
        <v>1600</v>
      </c>
    </row>
    <row r="20" spans="1:6" s="151" customFormat="1" ht="15.6" hidden="1">
      <c r="A20" s="147" t="s">
        <v>156</v>
      </c>
      <c r="B20" s="31">
        <v>600</v>
      </c>
      <c r="C20" s="31"/>
      <c r="D20" s="31">
        <v>0</v>
      </c>
      <c r="E20" s="31"/>
      <c r="F20" s="30">
        <f t="shared" si="0"/>
        <v>600</v>
      </c>
    </row>
    <row r="21" spans="1:6" s="151" customFormat="1" ht="15.6" hidden="1">
      <c r="A21" s="147" t="s">
        <v>157</v>
      </c>
      <c r="B21" s="31">
        <v>2900</v>
      </c>
      <c r="C21" s="31"/>
      <c r="D21" s="31">
        <v>0</v>
      </c>
      <c r="E21" s="31"/>
      <c r="F21" s="30">
        <f t="shared" si="0"/>
        <v>2900</v>
      </c>
    </row>
    <row r="22" spans="1:6" s="151" customFormat="1" ht="15.6" hidden="1">
      <c r="A22" s="147" t="s">
        <v>158</v>
      </c>
      <c r="B22" s="32">
        <v>78</v>
      </c>
      <c r="C22" s="31"/>
      <c r="D22" s="32">
        <v>0</v>
      </c>
      <c r="E22" s="31"/>
      <c r="F22" s="32">
        <f t="shared" si="0"/>
        <v>78</v>
      </c>
    </row>
    <row r="23" spans="1:6" s="151" customFormat="1" ht="15.6">
      <c r="A23" s="147" t="s">
        <v>7</v>
      </c>
      <c r="B23" s="31">
        <v>1190350</v>
      </c>
      <c r="C23" s="31"/>
      <c r="D23" s="31">
        <f>SUM(D14:D22)</f>
        <v>0</v>
      </c>
      <c r="E23" s="31"/>
      <c r="F23" s="31">
        <f>B23+D23</f>
        <v>1190350</v>
      </c>
    </row>
    <row r="24" spans="1:6" s="151" customFormat="1" ht="15.6">
      <c r="A24" s="147"/>
      <c r="B24" s="31"/>
      <c r="C24" s="31"/>
      <c r="D24" s="31"/>
      <c r="E24" s="31"/>
      <c r="F24" s="30"/>
    </row>
    <row r="25" spans="1:6" s="151" customFormat="1" ht="15.6">
      <c r="A25" s="147" t="s">
        <v>159</v>
      </c>
      <c r="B25" s="31">
        <v>651829</v>
      </c>
      <c r="C25" s="31"/>
      <c r="D25" s="31">
        <v>75750</v>
      </c>
      <c r="E25" s="31"/>
      <c r="F25" s="31">
        <f>B25+D25</f>
        <v>727579</v>
      </c>
    </row>
    <row r="26" spans="1:6" s="151" customFormat="1" ht="15.6">
      <c r="A26" s="147"/>
      <c r="B26" s="30"/>
      <c r="C26" s="31"/>
      <c r="D26" s="30"/>
      <c r="E26" s="31"/>
      <c r="F26" s="30"/>
    </row>
    <row r="27" spans="1:6" s="151" customFormat="1" ht="15.6" hidden="1">
      <c r="A27" s="147" t="s">
        <v>160</v>
      </c>
      <c r="B27" s="30"/>
      <c r="C27" s="31"/>
      <c r="D27" s="30"/>
      <c r="E27" s="31"/>
      <c r="F27" s="30"/>
    </row>
    <row r="28" spans="1:6" s="151" customFormat="1" ht="15.6" hidden="1">
      <c r="A28" s="147" t="s">
        <v>161</v>
      </c>
      <c r="B28" s="30">
        <v>1000</v>
      </c>
      <c r="C28" s="31"/>
      <c r="D28" s="30">
        <v>0</v>
      </c>
      <c r="E28" s="31"/>
      <c r="F28" s="30">
        <f t="shared" ref="F28:F33" si="1">B28+D28</f>
        <v>1000</v>
      </c>
    </row>
    <row r="29" spans="1:6" s="151" customFormat="1" ht="15.6" hidden="1">
      <c r="A29" s="147" t="s">
        <v>162</v>
      </c>
      <c r="B29" s="30">
        <v>1200</v>
      </c>
      <c r="C29" s="31"/>
      <c r="D29" s="30">
        <v>0</v>
      </c>
      <c r="E29" s="31"/>
      <c r="F29" s="30">
        <f t="shared" si="1"/>
        <v>1200</v>
      </c>
    </row>
    <row r="30" spans="1:6" s="151" customFormat="1" ht="15.6" hidden="1">
      <c r="A30" s="147" t="s">
        <v>163</v>
      </c>
      <c r="B30" s="30">
        <v>1250</v>
      </c>
      <c r="C30" s="31"/>
      <c r="D30" s="30">
        <v>0</v>
      </c>
      <c r="E30" s="31"/>
      <c r="F30" s="30">
        <f t="shared" si="1"/>
        <v>1250</v>
      </c>
    </row>
    <row r="31" spans="1:6" s="151" customFormat="1" ht="15.6" hidden="1">
      <c r="A31" s="147" t="s">
        <v>164</v>
      </c>
      <c r="B31" s="30">
        <v>300</v>
      </c>
      <c r="C31" s="31"/>
      <c r="D31" s="30">
        <v>0</v>
      </c>
      <c r="E31" s="31"/>
      <c r="F31" s="30">
        <f t="shared" si="1"/>
        <v>300</v>
      </c>
    </row>
    <row r="32" spans="1:6" s="151" customFormat="1" ht="15.6" hidden="1">
      <c r="A32" s="147" t="s">
        <v>165</v>
      </c>
      <c r="B32" s="30">
        <v>1800</v>
      </c>
      <c r="C32" s="31"/>
      <c r="D32" s="30">
        <v>0</v>
      </c>
      <c r="E32" s="31"/>
      <c r="F32" s="30">
        <f t="shared" si="1"/>
        <v>1800</v>
      </c>
    </row>
    <row r="33" spans="1:6" s="151" customFormat="1" ht="15.6" hidden="1">
      <c r="A33" s="147" t="s">
        <v>166</v>
      </c>
      <c r="B33" s="32">
        <v>350</v>
      </c>
      <c r="C33" s="31"/>
      <c r="D33" s="32">
        <v>0</v>
      </c>
      <c r="E33" s="31"/>
      <c r="F33" s="32">
        <f t="shared" si="1"/>
        <v>350</v>
      </c>
    </row>
    <row r="34" spans="1:6" s="151" customFormat="1" ht="15.6">
      <c r="A34" s="147" t="s">
        <v>28</v>
      </c>
      <c r="B34" s="31">
        <v>58913</v>
      </c>
      <c r="C34" s="31"/>
      <c r="D34" s="31">
        <f>SUM(D28:D33)</f>
        <v>0</v>
      </c>
      <c r="E34" s="31"/>
      <c r="F34" s="31">
        <f>B34+D34</f>
        <v>58913</v>
      </c>
    </row>
    <row r="35" spans="1:6" s="151" customFormat="1" ht="15.6">
      <c r="A35" s="147"/>
      <c r="B35" s="31"/>
      <c r="C35" s="31"/>
      <c r="D35" s="31"/>
      <c r="E35" s="31"/>
      <c r="F35" s="31"/>
    </row>
    <row r="36" spans="1:6" s="151" customFormat="1" ht="15.6" hidden="1">
      <c r="A36" s="147" t="s">
        <v>9</v>
      </c>
      <c r="B36" s="31"/>
      <c r="C36" s="31"/>
      <c r="D36" s="31"/>
      <c r="E36" s="31"/>
      <c r="F36" s="31"/>
    </row>
    <row r="37" spans="1:6" s="151" customFormat="1" ht="15.6" hidden="1">
      <c r="A37" s="147" t="s">
        <v>167</v>
      </c>
      <c r="B37" s="31">
        <v>5000</v>
      </c>
      <c r="C37" s="31"/>
      <c r="D37" s="31">
        <v>0</v>
      </c>
      <c r="E37" s="31"/>
      <c r="F37" s="31">
        <f>B37+D37</f>
        <v>5000</v>
      </c>
    </row>
    <row r="38" spans="1:6" s="151" customFormat="1" ht="15.6" hidden="1">
      <c r="A38" s="147" t="s">
        <v>168</v>
      </c>
      <c r="B38" s="32">
        <v>200</v>
      </c>
      <c r="C38" s="31"/>
      <c r="D38" s="32">
        <v>0</v>
      </c>
      <c r="E38" s="31"/>
      <c r="F38" s="32">
        <f>B38+D38</f>
        <v>200</v>
      </c>
    </row>
    <row r="39" spans="1:6" s="151" customFormat="1" ht="15.6">
      <c r="A39" s="147" t="s">
        <v>9</v>
      </c>
      <c r="B39" s="31">
        <v>65925</v>
      </c>
      <c r="C39" s="31"/>
      <c r="D39" s="31">
        <f>SUM(D37:D38)</f>
        <v>0</v>
      </c>
      <c r="E39" s="31"/>
      <c r="F39" s="31">
        <f>B39+D39</f>
        <v>65925</v>
      </c>
    </row>
    <row r="40" spans="1:6" s="151" customFormat="1" ht="15.75" customHeight="1">
      <c r="A40" s="147"/>
      <c r="B40" s="171"/>
      <c r="C40" s="171"/>
      <c r="D40" s="171"/>
      <c r="E40" s="171"/>
      <c r="F40" s="171"/>
    </row>
    <row r="41" spans="1:6" s="151" customFormat="1" ht="15.6" hidden="1">
      <c r="A41" s="147" t="s">
        <v>11</v>
      </c>
      <c r="B41" s="31"/>
      <c r="C41" s="31"/>
      <c r="D41" s="31"/>
      <c r="E41" s="31"/>
      <c r="F41" s="31"/>
    </row>
    <row r="42" spans="1:6" s="151" customFormat="1" ht="15.6" hidden="1">
      <c r="A42" s="147" t="s">
        <v>169</v>
      </c>
      <c r="B42" s="31">
        <v>11325</v>
      </c>
      <c r="C42" s="31"/>
      <c r="D42" s="31">
        <v>2777100</v>
      </c>
      <c r="E42" s="31"/>
      <c r="F42" s="31">
        <f>+B42+D42</f>
        <v>2788425</v>
      </c>
    </row>
    <row r="43" spans="1:6" s="151" customFormat="1" ht="15.6" hidden="1">
      <c r="A43" s="147" t="s">
        <v>170</v>
      </c>
      <c r="B43" s="31">
        <v>0</v>
      </c>
      <c r="C43" s="31"/>
      <c r="D43" s="31">
        <v>0</v>
      </c>
      <c r="E43" s="31"/>
      <c r="F43" s="31">
        <f>+B43+D43</f>
        <v>0</v>
      </c>
    </row>
    <row r="44" spans="1:6" s="151" customFormat="1" ht="15.6">
      <c r="A44" s="147" t="s">
        <v>29</v>
      </c>
      <c r="B44" s="31">
        <f>SUM(B42:B43)</f>
        <v>11325</v>
      </c>
      <c r="C44" s="31"/>
      <c r="D44" s="31">
        <v>0</v>
      </c>
      <c r="E44" s="31"/>
      <c r="F44" s="31">
        <f>B44+D44</f>
        <v>11325</v>
      </c>
    </row>
    <row r="45" spans="1:6" s="151" customFormat="1" ht="15.6" hidden="1">
      <c r="A45" s="147"/>
      <c r="B45" s="31"/>
      <c r="C45" s="31"/>
      <c r="D45" s="31"/>
      <c r="E45" s="31"/>
      <c r="F45" s="30"/>
    </row>
    <row r="46" spans="1:6" s="151" customFormat="1" ht="15.6" hidden="1">
      <c r="A46" s="147"/>
      <c r="B46" s="31"/>
      <c r="C46" s="31"/>
      <c r="D46" s="31"/>
      <c r="E46" s="31"/>
      <c r="F46" s="39" t="s">
        <v>171</v>
      </c>
    </row>
    <row r="47" spans="1:6" s="151" customFormat="1" ht="15.6" hidden="1">
      <c r="A47" s="147"/>
      <c r="B47" s="31"/>
      <c r="C47" s="31"/>
      <c r="D47" s="31"/>
      <c r="E47" s="31"/>
      <c r="F47" s="30"/>
    </row>
    <row r="48" spans="1:6" s="151" customFormat="1" ht="15.6" hidden="1">
      <c r="A48" s="147" t="s">
        <v>12</v>
      </c>
      <c r="B48" s="30"/>
      <c r="C48" s="31"/>
      <c r="D48" s="30"/>
      <c r="E48" s="31"/>
      <c r="F48" s="30"/>
    </row>
    <row r="49" spans="1:6" s="151" customFormat="1" ht="15.6" hidden="1">
      <c r="A49" s="147" t="s">
        <v>172</v>
      </c>
      <c r="B49" s="32">
        <v>10000</v>
      </c>
      <c r="C49" s="31"/>
      <c r="D49" s="32">
        <v>0</v>
      </c>
      <c r="E49" s="31"/>
      <c r="F49" s="32">
        <f>+B49+D49</f>
        <v>10000</v>
      </c>
    </row>
    <row r="50" spans="1:6" s="151" customFormat="1" ht="15.6" hidden="1">
      <c r="A50" s="147" t="s">
        <v>12</v>
      </c>
      <c r="B50" s="31">
        <v>0</v>
      </c>
      <c r="C50" s="31"/>
      <c r="D50" s="31">
        <f>SUM(D49:D49)</f>
        <v>0</v>
      </c>
      <c r="E50" s="31"/>
      <c r="F50" s="31">
        <f>B50+D50</f>
        <v>0</v>
      </c>
    </row>
    <row r="51" spans="1:6" s="151" customFormat="1" ht="15.75" customHeight="1">
      <c r="A51" s="147"/>
      <c r="B51" s="36"/>
      <c r="C51" s="36"/>
      <c r="D51" s="36"/>
      <c r="E51" s="36"/>
      <c r="F51" s="36" t="s">
        <v>307</v>
      </c>
    </row>
    <row r="52" spans="1:6" s="152" customFormat="1" ht="16.2" thickBot="1">
      <c r="A52" s="148" t="s">
        <v>14</v>
      </c>
      <c r="B52" s="37">
        <f>B23+B25+B34+B39+B44+B50</f>
        <v>1978342</v>
      </c>
      <c r="C52" s="38"/>
      <c r="D52" s="37">
        <f>D23+D34+D39+D44+D50+D25</f>
        <v>75750</v>
      </c>
      <c r="E52" s="38"/>
      <c r="F52" s="37">
        <f>F23+F25+F34+F39+F44</f>
        <v>2054092</v>
      </c>
    </row>
    <row r="53" spans="1:6" s="151" customFormat="1" ht="15.75" customHeight="1">
      <c r="B53" s="20"/>
      <c r="C53" s="20"/>
      <c r="D53" s="20"/>
      <c r="E53" s="20"/>
      <c r="F53" s="20"/>
    </row>
    <row r="54" spans="1:6" s="151" customFormat="1" ht="15.6">
      <c r="B54" s="15"/>
      <c r="C54" s="16"/>
      <c r="D54" s="15"/>
      <c r="E54" s="16"/>
      <c r="F54" s="15"/>
    </row>
    <row r="55" spans="1:6" s="151" customFormat="1" ht="15.6">
      <c r="B55" s="15"/>
      <c r="C55" s="16"/>
      <c r="D55" s="15"/>
      <c r="E55" s="16"/>
      <c r="F55" s="15"/>
    </row>
    <row r="56" spans="1:6" s="151" customFormat="1" ht="15.6">
      <c r="B56" s="15"/>
      <c r="C56" s="16"/>
      <c r="D56" s="15"/>
      <c r="E56" s="16"/>
      <c r="F56" s="15"/>
    </row>
  </sheetData>
  <printOptions horizontalCentered="1"/>
  <pageMargins left="0.5" right="0.5" top="0.5" bottom="0.82" header="0.3" footer="0.3"/>
  <pageSetup scale="82" orientation="portrait" r:id="rId1"/>
  <headerFooter alignWithMargins="0">
    <oddFooter>&amp;R&amp;"Times New Roman,Regular"&amp;8Prepared: 02/08/2013
Finance Dept.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F56"/>
  <sheetViews>
    <sheetView view="pageLayout" topLeftCell="A4" zoomScaleNormal="100" zoomScaleSheetLayoutView="90" workbookViewId="0">
      <selection activeCell="D26" sqref="D26"/>
    </sheetView>
  </sheetViews>
  <sheetFormatPr defaultColWidth="9.109375" defaultRowHeight="13.2"/>
  <cols>
    <col min="1" max="1" width="44.5546875" style="93" customWidth="1"/>
    <col min="2" max="2" width="15.6640625" style="11" customWidth="1"/>
    <col min="3" max="3" width="1.6640625" style="12" customWidth="1"/>
    <col min="4" max="4" width="15.6640625" style="11" customWidth="1"/>
    <col min="5" max="5" width="1.6640625" style="12" customWidth="1"/>
    <col min="6" max="6" width="15.6640625" style="11" customWidth="1"/>
    <col min="7" max="7" width="15.33203125" style="93" customWidth="1"/>
    <col min="8" max="16384" width="9.109375" style="93"/>
  </cols>
  <sheetData>
    <row r="1" spans="1:6" ht="17.399999999999999">
      <c r="A1" s="90" t="str">
        <f>[5]Cons!A1</f>
        <v>ST. CHARLES PARISH</v>
      </c>
      <c r="B1" s="4"/>
      <c r="C1" s="5"/>
      <c r="D1" s="4"/>
      <c r="E1" s="5"/>
      <c r="F1" s="4"/>
    </row>
    <row r="2" spans="1:6" ht="15.6">
      <c r="A2" s="94" t="str">
        <f>General!A2</f>
        <v>2012 CONSOLIDATED OPERATING AND CAPITAL BUDGET</v>
      </c>
      <c r="B2" s="4"/>
      <c r="C2" s="5"/>
      <c r="D2" s="4"/>
      <c r="E2" s="5"/>
      <c r="F2" s="4"/>
    </row>
    <row r="3" spans="1:6">
      <c r="A3" s="95" t="str">
        <f>General!A3</f>
        <v>February 8, 2013</v>
      </c>
      <c r="B3" s="4"/>
      <c r="C3" s="5"/>
      <c r="D3" s="4"/>
      <c r="E3" s="5"/>
      <c r="F3" s="4"/>
    </row>
    <row r="4" spans="1:6">
      <c r="A4" s="96" t="s">
        <v>17</v>
      </c>
      <c r="B4" s="4"/>
      <c r="C4" s="5"/>
      <c r="D4" s="4"/>
      <c r="E4" s="5"/>
      <c r="F4" s="4"/>
    </row>
    <row r="5" spans="1:6" s="100" customFormat="1" ht="18">
      <c r="A5" s="97" t="s">
        <v>148</v>
      </c>
      <c r="B5" s="8"/>
      <c r="C5" s="9"/>
      <c r="D5" s="8"/>
      <c r="E5" s="9"/>
      <c r="F5" s="8"/>
    </row>
    <row r="6" spans="1:6" s="100" customFormat="1" ht="18">
      <c r="A6" s="97" t="s">
        <v>149</v>
      </c>
      <c r="B6" s="8"/>
      <c r="C6" s="9"/>
      <c r="D6" s="8"/>
      <c r="E6" s="9"/>
      <c r="F6" s="8"/>
    </row>
    <row r="7" spans="1:6">
      <c r="A7" s="96"/>
      <c r="B7" s="4"/>
      <c r="C7" s="5"/>
      <c r="D7" s="4"/>
      <c r="E7" s="5"/>
      <c r="F7" s="4"/>
    </row>
    <row r="8" spans="1:6" s="151" customFormat="1" ht="15.6">
      <c r="A8" s="147"/>
      <c r="B8" s="24" t="s">
        <v>3</v>
      </c>
      <c r="C8" s="25"/>
      <c r="D8" s="24"/>
      <c r="E8" s="25"/>
      <c r="F8" s="24" t="s">
        <v>19</v>
      </c>
    </row>
    <row r="9" spans="1:6" s="151" customFormat="1" ht="15.6">
      <c r="A9" s="147"/>
      <c r="B9" s="24" t="s">
        <v>20</v>
      </c>
      <c r="C9" s="25"/>
      <c r="D9" s="24" t="s">
        <v>21</v>
      </c>
      <c r="E9" s="25"/>
      <c r="F9" s="24" t="s">
        <v>20</v>
      </c>
    </row>
    <row r="10" spans="1:6" s="151" customFormat="1" ht="15.6">
      <c r="A10" s="147"/>
      <c r="B10" s="26" t="s">
        <v>22</v>
      </c>
      <c r="C10" s="25"/>
      <c r="D10" s="26" t="s">
        <v>22</v>
      </c>
      <c r="E10" s="25"/>
      <c r="F10" s="26" t="s">
        <v>22</v>
      </c>
    </row>
    <row r="11" spans="1:6" s="151" customFormat="1" ht="15.6">
      <c r="A11" s="148" t="s">
        <v>6</v>
      </c>
      <c r="B11" s="30"/>
      <c r="C11" s="31"/>
      <c r="D11" s="30"/>
      <c r="E11" s="31"/>
      <c r="F11" s="30"/>
    </row>
    <row r="12" spans="1:6" s="151" customFormat="1" ht="15.6">
      <c r="A12" s="147"/>
      <c r="B12" s="30"/>
      <c r="C12" s="31"/>
      <c r="D12" s="30"/>
      <c r="E12" s="31"/>
      <c r="F12" s="30"/>
    </row>
    <row r="13" spans="1:6" s="151" customFormat="1" ht="15.6" hidden="1">
      <c r="A13" s="147" t="s">
        <v>7</v>
      </c>
      <c r="B13" s="31"/>
      <c r="C13" s="31"/>
      <c r="D13" s="31"/>
      <c r="E13" s="31"/>
      <c r="F13" s="30"/>
    </row>
    <row r="14" spans="1:6" s="151" customFormat="1" ht="15.6" hidden="1">
      <c r="A14" s="147" t="s">
        <v>150</v>
      </c>
      <c r="B14" s="31">
        <v>107400</v>
      </c>
      <c r="C14" s="31"/>
      <c r="D14" s="31">
        <v>0</v>
      </c>
      <c r="E14" s="31"/>
      <c r="F14" s="30">
        <f>B14+D14</f>
        <v>107400</v>
      </c>
    </row>
    <row r="15" spans="1:6" s="151" customFormat="1" ht="15.6" hidden="1">
      <c r="A15" s="147" t="s">
        <v>151</v>
      </c>
      <c r="B15" s="31">
        <v>17000</v>
      </c>
      <c r="C15" s="31"/>
      <c r="D15" s="31">
        <v>0</v>
      </c>
      <c r="E15" s="31"/>
      <c r="F15" s="30">
        <f t="shared" ref="F15:F22" si="0">B15+D15</f>
        <v>17000</v>
      </c>
    </row>
    <row r="16" spans="1:6" s="151" customFormat="1" ht="15.6" hidden="1">
      <c r="A16" s="147" t="s">
        <v>152</v>
      </c>
      <c r="B16" s="31">
        <v>21000</v>
      </c>
      <c r="C16" s="31"/>
      <c r="D16" s="31">
        <v>0</v>
      </c>
      <c r="E16" s="31"/>
      <c r="F16" s="30">
        <f t="shared" si="0"/>
        <v>21000</v>
      </c>
    </row>
    <row r="17" spans="1:6" s="151" customFormat="1" ht="15.6" hidden="1">
      <c r="A17" s="147" t="s">
        <v>153</v>
      </c>
      <c r="B17" s="31">
        <v>700</v>
      </c>
      <c r="C17" s="31"/>
      <c r="D17" s="31">
        <v>0</v>
      </c>
      <c r="E17" s="31"/>
      <c r="F17" s="30">
        <f t="shared" si="0"/>
        <v>700</v>
      </c>
    </row>
    <row r="18" spans="1:6" s="151" customFormat="1" ht="15.6" hidden="1">
      <c r="A18" s="147" t="s">
        <v>154</v>
      </c>
      <c r="B18" s="31">
        <v>600</v>
      </c>
      <c r="C18" s="31"/>
      <c r="D18" s="31">
        <v>0</v>
      </c>
      <c r="E18" s="31"/>
      <c r="F18" s="30">
        <f t="shared" si="0"/>
        <v>600</v>
      </c>
    </row>
    <row r="19" spans="1:6" s="151" customFormat="1" ht="15.6" hidden="1">
      <c r="A19" s="147" t="s">
        <v>155</v>
      </c>
      <c r="B19" s="31">
        <v>1600</v>
      </c>
      <c r="C19" s="31"/>
      <c r="D19" s="31">
        <v>0</v>
      </c>
      <c r="E19" s="31"/>
      <c r="F19" s="30">
        <f t="shared" si="0"/>
        <v>1600</v>
      </c>
    </row>
    <row r="20" spans="1:6" s="151" customFormat="1" ht="15.6" hidden="1">
      <c r="A20" s="147" t="s">
        <v>156</v>
      </c>
      <c r="B20" s="31">
        <v>600</v>
      </c>
      <c r="C20" s="31"/>
      <c r="D20" s="31">
        <v>0</v>
      </c>
      <c r="E20" s="31"/>
      <c r="F20" s="30">
        <f t="shared" si="0"/>
        <v>600</v>
      </c>
    </row>
    <row r="21" spans="1:6" s="151" customFormat="1" ht="15.6" hidden="1">
      <c r="A21" s="147" t="s">
        <v>157</v>
      </c>
      <c r="B21" s="31">
        <v>2900</v>
      </c>
      <c r="C21" s="31"/>
      <c r="D21" s="31">
        <v>0</v>
      </c>
      <c r="E21" s="31"/>
      <c r="F21" s="30">
        <f t="shared" si="0"/>
        <v>2900</v>
      </c>
    </row>
    <row r="22" spans="1:6" s="151" customFormat="1" ht="15.6" hidden="1">
      <c r="A22" s="147" t="s">
        <v>158</v>
      </c>
      <c r="B22" s="32">
        <v>78</v>
      </c>
      <c r="C22" s="31"/>
      <c r="D22" s="32">
        <v>0</v>
      </c>
      <c r="E22" s="31"/>
      <c r="F22" s="32">
        <f t="shared" si="0"/>
        <v>78</v>
      </c>
    </row>
    <row r="23" spans="1:6" s="151" customFormat="1" ht="15.6">
      <c r="A23" s="147" t="s">
        <v>7</v>
      </c>
      <c r="B23" s="31">
        <v>167528</v>
      </c>
      <c r="C23" s="31"/>
      <c r="D23" s="31">
        <f>SUM(D14:D22)</f>
        <v>0</v>
      </c>
      <c r="E23" s="31"/>
      <c r="F23" s="31">
        <f>B23+D23</f>
        <v>167528</v>
      </c>
    </row>
    <row r="24" spans="1:6" s="151" customFormat="1" ht="15.6">
      <c r="A24" s="147"/>
      <c r="B24" s="31"/>
      <c r="C24" s="31"/>
      <c r="D24" s="31"/>
      <c r="E24" s="31"/>
      <c r="F24" s="30"/>
    </row>
    <row r="25" spans="1:6" s="151" customFormat="1" ht="15.6">
      <c r="A25" s="147" t="s">
        <v>159</v>
      </c>
      <c r="B25" s="31">
        <v>219385</v>
      </c>
      <c r="C25" s="31"/>
      <c r="D25" s="31">
        <v>0</v>
      </c>
      <c r="E25" s="31"/>
      <c r="F25" s="31">
        <f>B25+D25</f>
        <v>219385</v>
      </c>
    </row>
    <row r="26" spans="1:6" s="151" customFormat="1" ht="15.6">
      <c r="A26" s="147"/>
      <c r="B26" s="30"/>
      <c r="C26" s="31"/>
      <c r="D26" s="30"/>
      <c r="E26" s="31"/>
      <c r="F26" s="30"/>
    </row>
    <row r="27" spans="1:6" s="151" customFormat="1" ht="15.6" hidden="1">
      <c r="A27" s="147" t="s">
        <v>160</v>
      </c>
      <c r="B27" s="30"/>
      <c r="C27" s="31"/>
      <c r="D27" s="30"/>
      <c r="E27" s="31"/>
      <c r="F27" s="30"/>
    </row>
    <row r="28" spans="1:6" s="151" customFormat="1" ht="15.6" hidden="1">
      <c r="A28" s="147" t="s">
        <v>161</v>
      </c>
      <c r="B28" s="30">
        <v>1000</v>
      </c>
      <c r="C28" s="31"/>
      <c r="D28" s="30">
        <v>0</v>
      </c>
      <c r="E28" s="31"/>
      <c r="F28" s="30">
        <f t="shared" ref="F28:F33" si="1">B28+D28</f>
        <v>1000</v>
      </c>
    </row>
    <row r="29" spans="1:6" s="151" customFormat="1" ht="15.6" hidden="1">
      <c r="A29" s="147" t="s">
        <v>162</v>
      </c>
      <c r="B29" s="30">
        <v>1200</v>
      </c>
      <c r="C29" s="31"/>
      <c r="D29" s="30">
        <v>0</v>
      </c>
      <c r="E29" s="31"/>
      <c r="F29" s="30">
        <f t="shared" si="1"/>
        <v>1200</v>
      </c>
    </row>
    <row r="30" spans="1:6" s="151" customFormat="1" ht="15.6" hidden="1">
      <c r="A30" s="147" t="s">
        <v>163</v>
      </c>
      <c r="B30" s="30">
        <v>1250</v>
      </c>
      <c r="C30" s="31"/>
      <c r="D30" s="30">
        <v>0</v>
      </c>
      <c r="E30" s="31"/>
      <c r="F30" s="30">
        <f t="shared" si="1"/>
        <v>1250</v>
      </c>
    </row>
    <row r="31" spans="1:6" s="151" customFormat="1" ht="15.6" hidden="1">
      <c r="A31" s="147" t="s">
        <v>164</v>
      </c>
      <c r="B31" s="30">
        <v>300</v>
      </c>
      <c r="C31" s="31"/>
      <c r="D31" s="30">
        <v>0</v>
      </c>
      <c r="E31" s="31"/>
      <c r="F31" s="30">
        <f t="shared" si="1"/>
        <v>300</v>
      </c>
    </row>
    <row r="32" spans="1:6" s="151" customFormat="1" ht="15.6" hidden="1">
      <c r="A32" s="147" t="s">
        <v>165</v>
      </c>
      <c r="B32" s="30">
        <v>1800</v>
      </c>
      <c r="C32" s="31"/>
      <c r="D32" s="30">
        <v>0</v>
      </c>
      <c r="E32" s="31"/>
      <c r="F32" s="30">
        <f t="shared" si="1"/>
        <v>1800</v>
      </c>
    </row>
    <row r="33" spans="1:6" s="151" customFormat="1" ht="15.6" hidden="1">
      <c r="A33" s="147" t="s">
        <v>166</v>
      </c>
      <c r="B33" s="32">
        <v>350</v>
      </c>
      <c r="C33" s="31"/>
      <c r="D33" s="32">
        <v>0</v>
      </c>
      <c r="E33" s="31"/>
      <c r="F33" s="32">
        <f t="shared" si="1"/>
        <v>350</v>
      </c>
    </row>
    <row r="34" spans="1:6" s="151" customFormat="1" ht="15.6">
      <c r="A34" s="147" t="s">
        <v>28</v>
      </c>
      <c r="B34" s="31">
        <f>SUM(B28:B33)</f>
        <v>5900</v>
      </c>
      <c r="C34" s="31"/>
      <c r="D34" s="31">
        <f>SUM(D28:D33)</f>
        <v>0</v>
      </c>
      <c r="E34" s="31"/>
      <c r="F34" s="31">
        <f>B34+D34</f>
        <v>5900</v>
      </c>
    </row>
    <row r="35" spans="1:6" s="151" customFormat="1" ht="15.6">
      <c r="A35" s="147"/>
      <c r="B35" s="31"/>
      <c r="C35" s="31"/>
      <c r="D35" s="31"/>
      <c r="E35" s="31"/>
      <c r="F35" s="31"/>
    </row>
    <row r="36" spans="1:6" s="151" customFormat="1" ht="15.6" hidden="1">
      <c r="A36" s="147" t="s">
        <v>9</v>
      </c>
      <c r="B36" s="31"/>
      <c r="C36" s="31"/>
      <c r="D36" s="31"/>
      <c r="E36" s="31"/>
      <c r="F36" s="31"/>
    </row>
    <row r="37" spans="1:6" s="151" customFormat="1" ht="15.6" hidden="1">
      <c r="A37" s="147" t="s">
        <v>167</v>
      </c>
      <c r="B37" s="31">
        <v>5000</v>
      </c>
      <c r="C37" s="31"/>
      <c r="D37" s="31">
        <v>0</v>
      </c>
      <c r="E37" s="31"/>
      <c r="F37" s="31">
        <f>B37+D37</f>
        <v>5000</v>
      </c>
    </row>
    <row r="38" spans="1:6" s="151" customFormat="1" ht="15.6" hidden="1">
      <c r="A38" s="147" t="s">
        <v>168</v>
      </c>
      <c r="B38" s="32">
        <v>200</v>
      </c>
      <c r="C38" s="31"/>
      <c r="D38" s="32">
        <v>0</v>
      </c>
      <c r="E38" s="31"/>
      <c r="F38" s="32">
        <f>B38+D38</f>
        <v>200</v>
      </c>
    </row>
    <row r="39" spans="1:6" s="151" customFormat="1" ht="15.6">
      <c r="A39" s="147" t="s">
        <v>9</v>
      </c>
      <c r="B39" s="31">
        <f>SUM(B37:B38)</f>
        <v>5200</v>
      </c>
      <c r="C39" s="31"/>
      <c r="D39" s="31">
        <f>SUM(D37:D38)</f>
        <v>0</v>
      </c>
      <c r="E39" s="31"/>
      <c r="F39" s="31">
        <f>B39+D39</f>
        <v>5200</v>
      </c>
    </row>
    <row r="40" spans="1:6" s="151" customFormat="1" ht="15.75" customHeight="1">
      <c r="A40" s="147"/>
      <c r="B40" s="36"/>
      <c r="C40" s="36"/>
      <c r="D40" s="36"/>
      <c r="E40" s="36"/>
      <c r="F40" s="36"/>
    </row>
    <row r="41" spans="1:6" s="151" customFormat="1" ht="15.6">
      <c r="A41" s="147" t="s">
        <v>11</v>
      </c>
      <c r="B41" s="30"/>
      <c r="C41" s="31"/>
      <c r="D41" s="30"/>
      <c r="E41" s="31"/>
      <c r="F41" s="30"/>
    </row>
    <row r="42" spans="1:6" s="151" customFormat="1" ht="15.6">
      <c r="A42" s="147" t="s">
        <v>169</v>
      </c>
      <c r="B42" s="30">
        <v>325000</v>
      </c>
      <c r="C42" s="31"/>
      <c r="D42" s="30">
        <v>2777100</v>
      </c>
      <c r="E42" s="31"/>
      <c r="F42" s="30">
        <f>+B42+D42</f>
        <v>3102100</v>
      </c>
    </row>
    <row r="43" spans="1:6" s="151" customFormat="1" ht="15.6" hidden="1">
      <c r="A43" s="147" t="s">
        <v>170</v>
      </c>
      <c r="B43" s="30">
        <v>0</v>
      </c>
      <c r="C43" s="31"/>
      <c r="D43" s="30">
        <v>0</v>
      </c>
      <c r="E43" s="31"/>
      <c r="F43" s="30">
        <f>+B43+D43</f>
        <v>0</v>
      </c>
    </row>
    <row r="44" spans="1:6" s="151" customFormat="1" ht="15.6">
      <c r="A44" s="147" t="s">
        <v>29</v>
      </c>
      <c r="B44" s="35">
        <f>SUM(B42:B43)</f>
        <v>325000</v>
      </c>
      <c r="C44" s="31"/>
      <c r="D44" s="35">
        <f>SUM(D42:D43)</f>
        <v>2777100</v>
      </c>
      <c r="E44" s="31"/>
      <c r="F44" s="35">
        <f>SUM(F42:F43)</f>
        <v>3102100</v>
      </c>
    </row>
    <row r="45" spans="1:6" s="151" customFormat="1" ht="15.6">
      <c r="A45" s="147"/>
      <c r="B45" s="31"/>
      <c r="C45" s="31"/>
      <c r="D45" s="31"/>
      <c r="E45" s="31"/>
      <c r="F45" s="30"/>
    </row>
    <row r="46" spans="1:6" s="151" customFormat="1" ht="15.6" hidden="1">
      <c r="A46" s="147"/>
      <c r="B46" s="31"/>
      <c r="C46" s="31"/>
      <c r="D46" s="31"/>
      <c r="E46" s="31"/>
      <c r="F46" s="39" t="s">
        <v>171</v>
      </c>
    </row>
    <row r="47" spans="1:6" s="151" customFormat="1" ht="15.6" hidden="1">
      <c r="A47" s="147"/>
      <c r="B47" s="31"/>
      <c r="C47" s="31"/>
      <c r="D47" s="31"/>
      <c r="E47" s="31"/>
      <c r="F47" s="30"/>
    </row>
    <row r="48" spans="1:6" s="151" customFormat="1" ht="15.6" hidden="1">
      <c r="A48" s="147" t="s">
        <v>12</v>
      </c>
      <c r="B48" s="30"/>
      <c r="C48" s="31"/>
      <c r="D48" s="30"/>
      <c r="E48" s="31"/>
      <c r="F48" s="30"/>
    </row>
    <row r="49" spans="1:6" s="151" customFormat="1" ht="15.6" hidden="1">
      <c r="A49" s="147" t="s">
        <v>172</v>
      </c>
      <c r="B49" s="32">
        <v>10000</v>
      </c>
      <c r="C49" s="31"/>
      <c r="D49" s="32">
        <v>0</v>
      </c>
      <c r="E49" s="31"/>
      <c r="F49" s="32">
        <f>+B49+D49</f>
        <v>10000</v>
      </c>
    </row>
    <row r="50" spans="1:6" s="151" customFormat="1" ht="15.6">
      <c r="A50" s="147" t="s">
        <v>12</v>
      </c>
      <c r="B50" s="31">
        <f>SUM(B49:B49)</f>
        <v>10000</v>
      </c>
      <c r="C50" s="31"/>
      <c r="D50" s="31">
        <f>SUM(D49:D49)</f>
        <v>0</v>
      </c>
      <c r="E50" s="31"/>
      <c r="F50" s="31">
        <f>B50+D50</f>
        <v>10000</v>
      </c>
    </row>
    <row r="51" spans="1:6" s="151" customFormat="1" ht="15.75" customHeight="1">
      <c r="A51" s="147"/>
      <c r="B51" s="36"/>
      <c r="C51" s="36"/>
      <c r="D51" s="36"/>
      <c r="E51" s="36"/>
      <c r="F51" s="36"/>
    </row>
    <row r="52" spans="1:6" s="152" customFormat="1" ht="16.2" thickBot="1">
      <c r="A52" s="148" t="s">
        <v>14</v>
      </c>
      <c r="B52" s="37">
        <f>B23+B25+B34+B39+B44+B50</f>
        <v>733013</v>
      </c>
      <c r="C52" s="38"/>
      <c r="D52" s="37">
        <f>D23+D34+D39+D44+D50+D25</f>
        <v>2777100</v>
      </c>
      <c r="E52" s="38"/>
      <c r="F52" s="37">
        <f>F23+F25+F34+F39+F44+F50</f>
        <v>3510113</v>
      </c>
    </row>
    <row r="53" spans="1:6" s="151" customFormat="1" ht="15.75" customHeight="1">
      <c r="B53" s="20"/>
      <c r="C53" s="20"/>
      <c r="D53" s="20"/>
      <c r="E53" s="20"/>
      <c r="F53" s="20"/>
    </row>
    <row r="54" spans="1:6" s="151" customFormat="1" ht="15.6">
      <c r="B54" s="15"/>
      <c r="C54" s="16"/>
      <c r="D54" s="15"/>
      <c r="E54" s="16"/>
      <c r="F54" s="15"/>
    </row>
    <row r="55" spans="1:6" s="151" customFormat="1" ht="15.6">
      <c r="B55" s="15"/>
      <c r="C55" s="16"/>
      <c r="D55" s="15"/>
      <c r="E55" s="16"/>
      <c r="F55" s="15"/>
    </row>
    <row r="56" spans="1:6" s="151" customFormat="1" ht="15.6">
      <c r="B56" s="15"/>
      <c r="C56" s="16"/>
      <c r="D56" s="15"/>
      <c r="E56" s="16"/>
      <c r="F56" s="15"/>
    </row>
  </sheetData>
  <printOptions horizontalCentered="1"/>
  <pageMargins left="0.5" right="0.5" top="0.5" bottom="0.82" header="0.3" footer="0.3"/>
  <pageSetup scale="82" orientation="portrait" r:id="rId1"/>
  <headerFooter alignWithMargins="0">
    <oddFooter>&amp;R&amp;"Times New Roman,Regular"&amp;8Prepared: 02/08/2013
Finance Dept.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F21"/>
  <sheetViews>
    <sheetView view="pageLayout" zoomScaleNormal="100" workbookViewId="0">
      <selection activeCell="D58" sqref="D58:D59"/>
    </sheetView>
  </sheetViews>
  <sheetFormatPr defaultColWidth="9.109375" defaultRowHeight="12.6"/>
  <cols>
    <col min="1" max="1" width="32.109375" style="101" customWidth="1"/>
    <col min="2" max="2" width="15.33203125" style="101" customWidth="1"/>
    <col min="3" max="3" width="1.109375" style="101" customWidth="1"/>
    <col min="4" max="4" width="49.33203125" style="101" customWidth="1"/>
    <col min="5" max="5" width="13.88671875" style="101" customWidth="1"/>
    <col min="6" max="16384" width="9.109375" style="101"/>
  </cols>
  <sheetData>
    <row r="1" spans="1:6" s="93" customFormat="1" ht="17.399999999999999">
      <c r="A1" s="90" t="str">
        <f>[6]Cons!A1</f>
        <v>ST. CHARLES PARISH</v>
      </c>
      <c r="B1" s="91"/>
      <c r="C1" s="92"/>
      <c r="D1" s="91"/>
      <c r="E1" s="92"/>
      <c r="F1" s="91"/>
    </row>
    <row r="2" spans="1:6" s="93" customFormat="1" ht="15.6">
      <c r="A2" s="94" t="str">
        <f>General!A2</f>
        <v>2012 CONSOLIDATED OPERATING AND CAPITAL BUDGET</v>
      </c>
      <c r="B2" s="91"/>
      <c r="C2" s="92"/>
      <c r="D2" s="91"/>
      <c r="E2" s="92"/>
      <c r="F2" s="91"/>
    </row>
    <row r="3" spans="1:6" s="93" customFormat="1" ht="13.2">
      <c r="A3" s="95" t="str">
        <f>General!A3</f>
        <v>February 8, 2013</v>
      </c>
      <c r="B3" s="91"/>
      <c r="C3" s="92"/>
      <c r="D3" s="91"/>
      <c r="E3" s="92"/>
      <c r="F3" s="91"/>
    </row>
    <row r="4" spans="1:6" s="93" customFormat="1" ht="13.2">
      <c r="A4" s="96" t="s">
        <v>17</v>
      </c>
      <c r="B4" s="91"/>
      <c r="C4" s="92"/>
      <c r="D4" s="91"/>
      <c r="E4" s="92"/>
      <c r="F4" s="91"/>
    </row>
    <row r="5" spans="1:6" s="100" customFormat="1" ht="18">
      <c r="A5" s="97" t="s">
        <v>148</v>
      </c>
      <c r="B5" s="98"/>
      <c r="C5" s="99"/>
      <c r="D5" s="98"/>
      <c r="E5" s="99"/>
      <c r="F5" s="98"/>
    </row>
    <row r="6" spans="1:6" s="100" customFormat="1" ht="18">
      <c r="A6" s="97" t="s">
        <v>149</v>
      </c>
      <c r="B6" s="98"/>
      <c r="C6" s="99"/>
      <c r="D6" s="98"/>
      <c r="E6" s="99"/>
      <c r="F6" s="98"/>
    </row>
    <row r="7" spans="1:6" ht="15.6">
      <c r="A7" s="51"/>
      <c r="B7" s="52"/>
      <c r="C7" s="52"/>
      <c r="D7" s="52"/>
      <c r="E7" s="52"/>
    </row>
    <row r="8" spans="1:6" ht="13.2">
      <c r="A8" s="54"/>
      <c r="B8" s="54"/>
      <c r="C8" s="54"/>
      <c r="D8" s="54"/>
      <c r="E8" s="54"/>
    </row>
    <row r="9" spans="1:6" ht="13.8">
      <c r="A9" s="55" t="s">
        <v>32</v>
      </c>
      <c r="B9" s="56" t="s">
        <v>33</v>
      </c>
      <c r="C9" s="56"/>
      <c r="D9" s="57" t="s">
        <v>34</v>
      </c>
      <c r="E9" s="56" t="s">
        <v>35</v>
      </c>
    </row>
    <row r="10" spans="1:6" ht="15.6">
      <c r="A10" s="58"/>
      <c r="B10" s="58"/>
      <c r="C10" s="58"/>
      <c r="D10" s="58"/>
      <c r="E10" s="58"/>
    </row>
    <row r="11" spans="1:6" ht="13.8">
      <c r="A11" s="59" t="s">
        <v>47</v>
      </c>
      <c r="B11" s="60">
        <f>2777100+325000</f>
        <v>3102100</v>
      </c>
      <c r="C11" s="61"/>
      <c r="D11" s="59" t="s">
        <v>173</v>
      </c>
      <c r="E11" s="60"/>
    </row>
    <row r="12" spans="1:6" ht="13.8">
      <c r="A12" s="59"/>
      <c r="B12" s="60"/>
      <c r="C12" s="61"/>
      <c r="D12" s="59"/>
      <c r="E12" s="62"/>
    </row>
    <row r="13" spans="1:6" ht="13.8">
      <c r="A13" s="59"/>
      <c r="B13" s="60"/>
      <c r="C13" s="61"/>
      <c r="D13" s="59"/>
      <c r="E13" s="62"/>
    </row>
    <row r="14" spans="1:6" ht="13.8" hidden="1">
      <c r="A14" s="59" t="s">
        <v>48</v>
      </c>
      <c r="B14" s="60"/>
      <c r="C14" s="61"/>
      <c r="D14" s="63" t="s">
        <v>174</v>
      </c>
      <c r="E14" s="60"/>
    </row>
    <row r="15" spans="1:6" ht="13.8">
      <c r="A15" s="59"/>
      <c r="B15" s="60"/>
      <c r="C15" s="61"/>
      <c r="D15" s="63"/>
      <c r="E15" s="62"/>
    </row>
    <row r="16" spans="1:6" ht="13.8">
      <c r="A16" s="59"/>
      <c r="B16" s="60"/>
      <c r="C16" s="61"/>
      <c r="D16" s="63"/>
      <c r="E16" s="61"/>
    </row>
    <row r="17" spans="1:5" ht="13.8">
      <c r="A17" s="59"/>
      <c r="B17" s="60"/>
      <c r="C17" s="61"/>
      <c r="D17" s="63"/>
      <c r="E17" s="61"/>
    </row>
    <row r="18" spans="1:5">
      <c r="A18" s="102"/>
      <c r="B18" s="102"/>
      <c r="C18" s="102"/>
      <c r="D18" s="102"/>
      <c r="E18" s="102"/>
    </row>
    <row r="20" spans="1:5" ht="13.2" thickBot="1"/>
    <row r="21" spans="1:5" ht="14.4" thickBot="1">
      <c r="A21" s="65" t="s">
        <v>36</v>
      </c>
      <c r="B21" s="173">
        <f>SUM(B11:B17)</f>
        <v>3102100</v>
      </c>
      <c r="C21" s="174"/>
      <c r="D21" s="66"/>
      <c r="E21" s="66"/>
    </row>
  </sheetData>
  <mergeCells count="1">
    <mergeCell ref="B21:C21"/>
  </mergeCells>
  <printOptions horizontalCentered="1"/>
  <pageMargins left="0.5" right="0.5" top="0.5" bottom="0.5" header="0.5" footer="0.25"/>
  <pageSetup scale="85" orientation="portrait" r:id="rId1"/>
  <headerFooter alignWithMargins="0">
    <oddFooter>&amp;R&amp;"Times New Roman,Regular"&amp;8Prepared: 2/08/2013
Finance Dept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F47"/>
  <sheetViews>
    <sheetView view="pageLayout" topLeftCell="A10" zoomScaleNormal="100" workbookViewId="0">
      <selection activeCell="D35" sqref="D35"/>
    </sheetView>
  </sheetViews>
  <sheetFormatPr defaultColWidth="9.109375" defaultRowHeight="13.2"/>
  <cols>
    <col min="1" max="1" width="52.6640625" style="69" customWidth="1"/>
    <col min="2" max="2" width="15.33203125" style="11" customWidth="1"/>
    <col min="3" max="3" width="1.6640625" style="12" customWidth="1"/>
    <col min="4" max="4" width="15.33203125" style="11" customWidth="1"/>
    <col min="5" max="5" width="1.6640625" style="12" customWidth="1"/>
    <col min="6" max="6" width="15.33203125" style="11" customWidth="1"/>
    <col min="7" max="7" width="15.33203125" style="69" customWidth="1"/>
    <col min="8" max="16384" width="9.109375" style="69"/>
  </cols>
  <sheetData>
    <row r="1" spans="1:6" ht="17.399999999999999">
      <c r="A1" s="68" t="str">
        <f>[7]Cons!A1</f>
        <v>ST. CHARLES PARISH</v>
      </c>
      <c r="B1" s="4"/>
      <c r="C1" s="5"/>
      <c r="D1" s="4"/>
      <c r="E1" s="5"/>
      <c r="F1" s="4"/>
    </row>
    <row r="2" spans="1:6" ht="15.6">
      <c r="A2" s="70" t="str">
        <f>Cons!A2</f>
        <v>2012 CONSOLIDATED OPERATING AND CAPITAL BUDGET</v>
      </c>
      <c r="B2" s="4"/>
      <c r="C2" s="5"/>
      <c r="D2" s="4"/>
      <c r="E2" s="5"/>
      <c r="F2" s="4"/>
    </row>
    <row r="3" spans="1:6">
      <c r="A3" s="71" t="str">
        <f>Cons!A3</f>
        <v>February 8, 2013</v>
      </c>
      <c r="B3" s="4"/>
      <c r="C3" s="5"/>
      <c r="D3" s="4"/>
      <c r="E3" s="5"/>
      <c r="F3" s="4"/>
    </row>
    <row r="4" spans="1:6">
      <c r="A4" s="72" t="s">
        <v>17</v>
      </c>
      <c r="B4" s="4"/>
      <c r="C4" s="5"/>
      <c r="D4" s="4"/>
      <c r="E4" s="5"/>
      <c r="F4" s="4"/>
    </row>
    <row r="5" spans="1:6" s="74" customFormat="1" ht="18">
      <c r="A5" s="73" t="s">
        <v>175</v>
      </c>
      <c r="B5" s="8"/>
      <c r="C5" s="9"/>
      <c r="D5" s="8"/>
      <c r="E5" s="9"/>
      <c r="F5" s="8"/>
    </row>
    <row r="6" spans="1:6" s="74" customFormat="1" ht="18">
      <c r="A6" s="73" t="s">
        <v>72</v>
      </c>
      <c r="B6" s="8"/>
      <c r="C6" s="9"/>
      <c r="D6" s="8"/>
      <c r="E6" s="9"/>
      <c r="F6" s="8"/>
    </row>
    <row r="7" spans="1:6">
      <c r="A7" s="72"/>
      <c r="B7" s="4"/>
      <c r="C7" s="5"/>
      <c r="D7" s="4"/>
      <c r="E7" s="5"/>
      <c r="F7" s="4"/>
    </row>
    <row r="9" spans="1:6" s="86" customFormat="1" ht="13.8">
      <c r="B9" s="39" t="s">
        <v>3</v>
      </c>
      <c r="C9" s="27"/>
      <c r="D9" s="39"/>
      <c r="E9" s="27"/>
      <c r="F9" s="39" t="s">
        <v>19</v>
      </c>
    </row>
    <row r="10" spans="1:6" s="86" customFormat="1" ht="13.8">
      <c r="B10" s="39" t="s">
        <v>20</v>
      </c>
      <c r="C10" s="27"/>
      <c r="D10" s="39" t="s">
        <v>21</v>
      </c>
      <c r="E10" s="27"/>
      <c r="F10" s="39" t="s">
        <v>20</v>
      </c>
    </row>
    <row r="11" spans="1:6" s="86" customFormat="1" ht="13.8">
      <c r="B11" s="87" t="s">
        <v>22</v>
      </c>
      <c r="C11" s="27"/>
      <c r="D11" s="87" t="s">
        <v>22</v>
      </c>
      <c r="E11" s="27"/>
      <c r="F11" s="87" t="s">
        <v>22</v>
      </c>
    </row>
    <row r="12" spans="1:6" s="86" customFormat="1" ht="13.8">
      <c r="B12" s="30"/>
      <c r="C12" s="31"/>
      <c r="D12" s="30"/>
      <c r="E12" s="31"/>
      <c r="F12" s="30"/>
    </row>
    <row r="13" spans="1:6" s="86" customFormat="1" ht="13.8">
      <c r="A13" s="88" t="s">
        <v>6</v>
      </c>
      <c r="B13" s="30"/>
      <c r="C13" s="31"/>
      <c r="D13" s="30"/>
      <c r="E13" s="31"/>
      <c r="F13" s="30"/>
    </row>
    <row r="14" spans="1:6" s="86" customFormat="1" ht="13.8">
      <c r="B14" s="30"/>
      <c r="C14" s="31"/>
      <c r="D14" s="30"/>
      <c r="E14" s="31"/>
      <c r="F14" s="30"/>
    </row>
    <row r="15" spans="1:6" s="86" customFormat="1" ht="13.8">
      <c r="A15" s="86" t="s">
        <v>7</v>
      </c>
      <c r="B15" s="30">
        <v>993350</v>
      </c>
      <c r="C15" s="31"/>
      <c r="D15" s="30">
        <v>0</v>
      </c>
      <c r="E15" s="31"/>
      <c r="F15" s="30">
        <f>+B15+D15</f>
        <v>993350</v>
      </c>
    </row>
    <row r="16" spans="1:6" s="86" customFormat="1" ht="13.8">
      <c r="B16" s="30"/>
      <c r="C16" s="31"/>
      <c r="D16" s="30"/>
      <c r="E16" s="31"/>
      <c r="F16" s="30"/>
    </row>
    <row r="17" spans="1:6" s="86" customFormat="1" ht="13.8">
      <c r="A17" s="86" t="s">
        <v>8</v>
      </c>
      <c r="B17" s="30">
        <v>1710770</v>
      </c>
      <c r="C17" s="31"/>
      <c r="D17" s="30">
        <v>0</v>
      </c>
      <c r="E17" s="31"/>
      <c r="F17" s="30">
        <f>+B17+D17</f>
        <v>1710770</v>
      </c>
    </row>
    <row r="18" spans="1:6" s="86" customFormat="1" ht="13.8">
      <c r="B18" s="30"/>
      <c r="C18" s="31"/>
      <c r="D18" s="30"/>
      <c r="E18" s="31"/>
      <c r="F18" s="30"/>
    </row>
    <row r="19" spans="1:6" s="86" customFormat="1" ht="13.8">
      <c r="A19" s="86" t="s">
        <v>28</v>
      </c>
      <c r="B19" s="30">
        <v>206200</v>
      </c>
      <c r="C19" s="31"/>
      <c r="D19" s="30">
        <v>0</v>
      </c>
      <c r="E19" s="31"/>
      <c r="F19" s="30">
        <f>+B19+D19</f>
        <v>206200</v>
      </c>
    </row>
    <row r="20" spans="1:6" s="86" customFormat="1" ht="13.8">
      <c r="B20" s="30"/>
      <c r="C20" s="31"/>
      <c r="D20" s="30"/>
      <c r="E20" s="31"/>
      <c r="F20" s="30"/>
    </row>
    <row r="21" spans="1:6" s="86" customFormat="1" ht="13.8">
      <c r="A21" s="86" t="s">
        <v>9</v>
      </c>
      <c r="B21" s="30">
        <v>7000</v>
      </c>
      <c r="C21" s="31"/>
      <c r="D21" s="30">
        <v>0</v>
      </c>
      <c r="E21" s="31"/>
      <c r="F21" s="30">
        <f>+B21+D21</f>
        <v>7000</v>
      </c>
    </row>
    <row r="22" spans="1:6" s="86" customFormat="1" ht="13.8">
      <c r="B22" s="30"/>
      <c r="C22" s="31"/>
      <c r="D22" s="30"/>
      <c r="E22" s="31"/>
      <c r="F22" s="30"/>
    </row>
    <row r="23" spans="1:6" s="86" customFormat="1" ht="13.8">
      <c r="A23" s="86" t="s">
        <v>11</v>
      </c>
      <c r="B23" s="30"/>
      <c r="C23" s="31"/>
      <c r="D23" s="30"/>
      <c r="E23" s="31"/>
      <c r="F23" s="30"/>
    </row>
    <row r="24" spans="1:6" s="86" customFormat="1" ht="13.8">
      <c r="A24" s="86" t="s">
        <v>73</v>
      </c>
      <c r="B24" s="30">
        <v>0</v>
      </c>
      <c r="C24" s="31"/>
      <c r="D24" s="30">
        <v>0</v>
      </c>
      <c r="E24" s="31"/>
      <c r="F24" s="30">
        <f t="shared" ref="F24:F32" si="0">+B24+D24</f>
        <v>0</v>
      </c>
    </row>
    <row r="25" spans="1:6" s="86" customFormat="1" ht="13.8">
      <c r="A25" s="86" t="s">
        <v>74</v>
      </c>
      <c r="B25" s="30">
        <v>640000</v>
      </c>
      <c r="C25" s="31"/>
      <c r="D25" s="30">
        <v>358052</v>
      </c>
      <c r="E25" s="31"/>
      <c r="F25" s="30">
        <f t="shared" si="0"/>
        <v>998052</v>
      </c>
    </row>
    <row r="26" spans="1:6" s="86" customFormat="1" ht="13.8">
      <c r="A26" s="86" t="s">
        <v>75</v>
      </c>
      <c r="B26" s="30">
        <v>0</v>
      </c>
      <c r="C26" s="31"/>
      <c r="D26" s="30">
        <v>0</v>
      </c>
      <c r="E26" s="31"/>
      <c r="F26" s="30">
        <f t="shared" si="0"/>
        <v>0</v>
      </c>
    </row>
    <row r="27" spans="1:6" s="86" customFormat="1" ht="13.8">
      <c r="A27" s="86" t="s">
        <v>76</v>
      </c>
      <c r="B27" s="30">
        <v>5650000</v>
      </c>
      <c r="C27" s="31"/>
      <c r="D27" s="30">
        <v>3295919</v>
      </c>
      <c r="E27" s="31"/>
      <c r="F27" s="30">
        <f t="shared" si="0"/>
        <v>8945919</v>
      </c>
    </row>
    <row r="28" spans="1:6" s="86" customFormat="1" ht="13.8">
      <c r="A28" s="86" t="s">
        <v>79</v>
      </c>
      <c r="B28" s="30">
        <v>9000</v>
      </c>
      <c r="C28" s="31"/>
      <c r="D28" s="30">
        <v>0</v>
      </c>
      <c r="E28" s="31"/>
      <c r="F28" s="30">
        <f t="shared" si="0"/>
        <v>9000</v>
      </c>
    </row>
    <row r="29" spans="1:6" s="86" customFormat="1" ht="13.8">
      <c r="A29" s="86" t="s">
        <v>80</v>
      </c>
      <c r="B29" s="30">
        <v>200000</v>
      </c>
      <c r="C29" s="31"/>
      <c r="D29" s="30">
        <v>0</v>
      </c>
      <c r="E29" s="31"/>
      <c r="F29" s="30">
        <f t="shared" si="0"/>
        <v>200000</v>
      </c>
    </row>
    <row r="30" spans="1:6" s="86" customFormat="1" ht="13.8">
      <c r="A30" s="86" t="s">
        <v>179</v>
      </c>
      <c r="B30" s="30">
        <v>74000</v>
      </c>
      <c r="C30" s="31"/>
      <c r="D30" s="30">
        <v>0</v>
      </c>
      <c r="E30" s="31"/>
      <c r="F30" s="30">
        <f t="shared" si="0"/>
        <v>74000</v>
      </c>
    </row>
    <row r="31" spans="1:6" s="86" customFormat="1" ht="13.8">
      <c r="A31" s="86" t="s">
        <v>77</v>
      </c>
      <c r="B31" s="30">
        <v>555000</v>
      </c>
      <c r="C31" s="31"/>
      <c r="D31" s="30">
        <v>84991</v>
      </c>
      <c r="E31" s="31"/>
      <c r="F31" s="30">
        <f t="shared" si="0"/>
        <v>639991</v>
      </c>
    </row>
    <row r="32" spans="1:6" s="86" customFormat="1" ht="13.8">
      <c r="A32" s="86" t="s">
        <v>78</v>
      </c>
      <c r="B32" s="30">
        <v>11000</v>
      </c>
      <c r="C32" s="31"/>
      <c r="D32" s="30">
        <v>0</v>
      </c>
      <c r="E32" s="31"/>
      <c r="F32" s="30">
        <f t="shared" si="0"/>
        <v>11000</v>
      </c>
    </row>
    <row r="33" spans="1:6" s="86" customFormat="1" ht="13.8">
      <c r="A33" s="86" t="s">
        <v>29</v>
      </c>
      <c r="B33" s="35">
        <f>SUM(B24:B32)</f>
        <v>7139000</v>
      </c>
      <c r="C33" s="31"/>
      <c r="D33" s="35">
        <f>SUM(D24:D32)</f>
        <v>3738962</v>
      </c>
      <c r="E33" s="31"/>
      <c r="F33" s="35">
        <f>SUM(F24:F32)</f>
        <v>10877962</v>
      </c>
    </row>
    <row r="34" spans="1:6" s="86" customFormat="1" ht="13.8">
      <c r="B34" s="30"/>
      <c r="C34" s="31"/>
      <c r="D34" s="30"/>
      <c r="E34" s="31"/>
      <c r="F34" s="30"/>
    </row>
    <row r="35" spans="1:6" s="88" customFormat="1" ht="14.4" thickBot="1">
      <c r="A35" s="88" t="s">
        <v>14</v>
      </c>
      <c r="B35" s="33">
        <f>B15+B17+B19+B21+B33</f>
        <v>10056320</v>
      </c>
      <c r="C35" s="29">
        <f>C15+C17+C19+C21+C33</f>
        <v>0</v>
      </c>
      <c r="D35" s="33">
        <f>D15+D17+D19+D21+D33</f>
        <v>3738962</v>
      </c>
      <c r="E35" s="29">
        <f>E15+E17+E19+E21+E33</f>
        <v>0</v>
      </c>
      <c r="F35" s="33">
        <f>F15+F17+F19+F21+F33</f>
        <v>13795282</v>
      </c>
    </row>
    <row r="36" spans="1:6" s="86" customFormat="1" ht="13.8">
      <c r="B36" s="30"/>
      <c r="C36" s="31"/>
      <c r="D36" s="30"/>
      <c r="E36" s="31"/>
      <c r="F36" s="30"/>
    </row>
    <row r="37" spans="1:6" s="86" customFormat="1" ht="13.8">
      <c r="B37" s="30"/>
      <c r="C37" s="31"/>
      <c r="D37" s="30"/>
      <c r="E37" s="31"/>
      <c r="F37" s="30"/>
    </row>
    <row r="38" spans="1:6" s="86" customFormat="1" ht="13.8">
      <c r="B38" s="30"/>
      <c r="C38" s="31"/>
      <c r="D38" s="30"/>
      <c r="E38" s="31"/>
      <c r="F38" s="30"/>
    </row>
    <row r="39" spans="1:6" s="86" customFormat="1" ht="13.8">
      <c r="B39" s="30"/>
      <c r="C39" s="31"/>
      <c r="D39" s="30"/>
      <c r="E39" s="31"/>
      <c r="F39" s="30"/>
    </row>
    <row r="40" spans="1:6" s="86" customFormat="1" ht="13.8">
      <c r="B40" s="30"/>
      <c r="C40" s="31"/>
      <c r="D40" s="30"/>
      <c r="E40" s="31"/>
      <c r="F40" s="30"/>
    </row>
    <row r="41" spans="1:6" s="86" customFormat="1" ht="13.8">
      <c r="B41" s="30"/>
      <c r="C41" s="31"/>
      <c r="D41" s="30"/>
      <c r="E41" s="31"/>
      <c r="F41" s="30"/>
    </row>
    <row r="42" spans="1:6" s="86" customFormat="1" ht="13.8">
      <c r="B42" s="30"/>
      <c r="C42" s="31"/>
      <c r="D42" s="30"/>
      <c r="E42" s="31"/>
      <c r="F42" s="30"/>
    </row>
    <row r="43" spans="1:6" s="86" customFormat="1" ht="13.8">
      <c r="B43" s="30"/>
      <c r="C43" s="31"/>
      <c r="D43" s="30"/>
      <c r="E43" s="31"/>
      <c r="F43" s="30"/>
    </row>
    <row r="44" spans="1:6" s="86" customFormat="1" ht="13.8">
      <c r="B44" s="30"/>
      <c r="C44" s="31"/>
      <c r="D44" s="30"/>
      <c r="E44" s="31"/>
      <c r="F44" s="30"/>
    </row>
    <row r="45" spans="1:6" s="86" customFormat="1" ht="13.8">
      <c r="B45" s="30"/>
      <c r="C45" s="31"/>
      <c r="D45" s="30"/>
      <c r="E45" s="31"/>
      <c r="F45" s="30"/>
    </row>
    <row r="46" spans="1:6" s="86" customFormat="1" ht="13.8">
      <c r="B46" s="30"/>
      <c r="C46" s="31"/>
      <c r="D46" s="30"/>
      <c r="E46" s="31"/>
      <c r="F46" s="30"/>
    </row>
    <row r="47" spans="1:6" s="86" customFormat="1" ht="13.8">
      <c r="B47" s="30"/>
      <c r="C47" s="31"/>
      <c r="D47" s="30"/>
      <c r="E47" s="31"/>
      <c r="F47" s="30"/>
    </row>
  </sheetData>
  <printOptions horizontalCentered="1"/>
  <pageMargins left="0.5" right="0.5" top="0.5" bottom="0.5" header="0.5" footer="0.25"/>
  <pageSetup scale="85" orientation="portrait" r:id="rId1"/>
  <headerFooter alignWithMargins="0">
    <oddFooter>&amp;R&amp;"Times New Roman,Regular"&amp;8Prepared: 02/08/2013
Finance Dept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F51"/>
  <sheetViews>
    <sheetView view="pageLayout" topLeftCell="A13" zoomScaleNormal="100" workbookViewId="0">
      <selection activeCell="D58" sqref="D58:D60"/>
    </sheetView>
  </sheetViews>
  <sheetFormatPr defaultColWidth="9.109375" defaultRowHeight="12.6"/>
  <cols>
    <col min="1" max="1" width="32.109375" style="53" customWidth="1"/>
    <col min="2" max="2" width="15.33203125" style="53" customWidth="1"/>
    <col min="3" max="3" width="1.109375" style="53" customWidth="1"/>
    <col min="4" max="4" width="49.33203125" style="53" customWidth="1"/>
    <col min="5" max="5" width="13.88671875" style="53" customWidth="1"/>
    <col min="6" max="16384" width="9.109375" style="53"/>
  </cols>
  <sheetData>
    <row r="1" spans="1:6" s="43" customFormat="1" ht="17.399999999999999">
      <c r="A1" s="40" t="str">
        <f>[8]Cons!A1</f>
        <v>ST. CHARLES PARISH</v>
      </c>
      <c r="B1" s="41"/>
      <c r="C1" s="42"/>
      <c r="D1" s="41"/>
      <c r="E1" s="42"/>
      <c r="F1" s="41"/>
    </row>
    <row r="2" spans="1:6" s="43" customFormat="1" ht="15.6">
      <c r="A2" s="44" t="str">
        <f>Cons!A2</f>
        <v>2012 CONSOLIDATED OPERATING AND CAPITAL BUDGET</v>
      </c>
      <c r="B2" s="41"/>
      <c r="C2" s="42"/>
      <c r="D2" s="41"/>
      <c r="E2" s="42"/>
      <c r="F2" s="41"/>
    </row>
    <row r="3" spans="1:6" s="43" customFormat="1" ht="13.2">
      <c r="A3" s="45" t="str">
        <f>Cons!A3</f>
        <v>February 8, 2013</v>
      </c>
      <c r="B3" s="41"/>
      <c r="C3" s="42"/>
      <c r="D3" s="41"/>
      <c r="E3" s="42"/>
      <c r="F3" s="41"/>
    </row>
    <row r="4" spans="1:6" s="43" customFormat="1" ht="13.2">
      <c r="A4" s="46" t="s">
        <v>17</v>
      </c>
      <c r="B4" s="41"/>
      <c r="C4" s="42"/>
      <c r="D4" s="41"/>
      <c r="E4" s="42"/>
      <c r="F4" s="41"/>
    </row>
    <row r="5" spans="1:6" s="50" customFormat="1" ht="18">
      <c r="A5" s="47" t="s">
        <v>175</v>
      </c>
      <c r="B5" s="48"/>
      <c r="C5" s="49"/>
      <c r="D5" s="48"/>
      <c r="E5" s="49"/>
      <c r="F5" s="48"/>
    </row>
    <row r="6" spans="1:6" s="50" customFormat="1" ht="18">
      <c r="A6" s="47" t="s">
        <v>72</v>
      </c>
      <c r="B6" s="48"/>
      <c r="C6" s="49"/>
      <c r="D6" s="48"/>
      <c r="E6" s="49"/>
      <c r="F6" s="48"/>
    </row>
    <row r="7" spans="1:6" ht="15.6">
      <c r="A7" s="51"/>
      <c r="B7" s="52"/>
      <c r="C7" s="52"/>
      <c r="D7" s="52"/>
      <c r="E7" s="52"/>
    </row>
    <row r="8" spans="1:6" ht="13.2">
      <c r="A8" s="54"/>
      <c r="B8" s="54"/>
      <c r="C8" s="54"/>
      <c r="D8" s="54"/>
      <c r="E8" s="54"/>
    </row>
    <row r="9" spans="1:6" ht="13.8">
      <c r="A9" s="55" t="s">
        <v>32</v>
      </c>
      <c r="B9" s="56" t="s">
        <v>33</v>
      </c>
      <c r="C9" s="56"/>
      <c r="D9" s="57" t="s">
        <v>34</v>
      </c>
      <c r="E9" s="56" t="s">
        <v>35</v>
      </c>
    </row>
    <row r="10" spans="1:6" ht="15.6">
      <c r="A10" s="58"/>
      <c r="B10" s="58"/>
      <c r="C10" s="58"/>
      <c r="D10" s="58"/>
      <c r="E10" s="58"/>
    </row>
    <row r="11" spans="1:6" ht="13.8">
      <c r="A11" s="153" t="s">
        <v>40</v>
      </c>
      <c r="B11" s="154">
        <f>SUM(E11:E19)</f>
        <v>998052</v>
      </c>
      <c r="C11" s="153"/>
      <c r="D11" s="153" t="s">
        <v>81</v>
      </c>
      <c r="E11" s="154">
        <v>50000</v>
      </c>
    </row>
    <row r="12" spans="1:6" ht="13.8">
      <c r="A12" s="153"/>
      <c r="B12" s="153"/>
      <c r="C12" s="153"/>
      <c r="D12" s="153" t="s">
        <v>262</v>
      </c>
      <c r="E12" s="156">
        <v>15000</v>
      </c>
    </row>
    <row r="13" spans="1:6" ht="13.8">
      <c r="A13" s="153"/>
      <c r="B13" s="153"/>
      <c r="C13" s="153"/>
      <c r="D13" s="153" t="s">
        <v>282</v>
      </c>
      <c r="E13" s="156">
        <v>358052</v>
      </c>
    </row>
    <row r="14" spans="1:6" ht="13.8">
      <c r="A14" s="153"/>
      <c r="B14" s="153"/>
      <c r="C14" s="153"/>
      <c r="D14" s="153" t="s">
        <v>263</v>
      </c>
      <c r="E14" s="156">
        <v>250000</v>
      </c>
    </row>
    <row r="15" spans="1:6" ht="13.8">
      <c r="A15" s="153"/>
      <c r="B15" s="153"/>
      <c r="C15" s="153"/>
      <c r="D15" s="153" t="s">
        <v>264</v>
      </c>
      <c r="E15" s="156">
        <v>75000</v>
      </c>
    </row>
    <row r="16" spans="1:6" ht="13.8">
      <c r="A16" s="153"/>
      <c r="B16" s="153"/>
      <c r="C16" s="153"/>
      <c r="D16" s="153" t="s">
        <v>265</v>
      </c>
      <c r="E16" s="156">
        <v>50000</v>
      </c>
    </row>
    <row r="17" spans="1:5" ht="13.8">
      <c r="A17" s="153"/>
      <c r="B17" s="153"/>
      <c r="C17" s="153"/>
      <c r="D17" s="153" t="s">
        <v>266</v>
      </c>
      <c r="E17" s="156">
        <v>50000</v>
      </c>
    </row>
    <row r="18" spans="1:5" ht="13.8" hidden="1">
      <c r="A18" s="153"/>
      <c r="B18" s="153"/>
      <c r="C18" s="153"/>
      <c r="D18" s="153"/>
      <c r="E18" s="154"/>
    </row>
    <row r="19" spans="1:5" ht="13.8">
      <c r="A19" s="153"/>
      <c r="B19" s="153"/>
      <c r="C19" s="153"/>
      <c r="D19" s="153" t="s">
        <v>267</v>
      </c>
      <c r="E19" s="156">
        <v>150000</v>
      </c>
    </row>
    <row r="20" spans="1:5" ht="13.8">
      <c r="A20" s="153"/>
      <c r="B20" s="153"/>
      <c r="C20" s="153"/>
      <c r="D20" s="153"/>
      <c r="E20" s="154"/>
    </row>
    <row r="21" spans="1:5" ht="13.8">
      <c r="A21" s="153" t="s">
        <v>268</v>
      </c>
      <c r="B21" s="154">
        <f>SUM(E21:E26)</f>
        <v>8945919</v>
      </c>
      <c r="C21" s="153"/>
      <c r="D21" s="153" t="s">
        <v>269</v>
      </c>
      <c r="E21" s="154">
        <f>5500000</f>
        <v>5500000</v>
      </c>
    </row>
    <row r="22" spans="1:5" ht="13.8">
      <c r="A22" s="153"/>
      <c r="B22" s="155"/>
      <c r="C22" s="155"/>
      <c r="D22" s="153" t="s">
        <v>270</v>
      </c>
      <c r="E22" s="155"/>
    </row>
    <row r="23" spans="1:5" ht="13.8">
      <c r="A23" s="153"/>
      <c r="B23" s="155"/>
      <c r="C23" s="155"/>
      <c r="D23" s="153" t="s">
        <v>82</v>
      </c>
      <c r="E23" s="157">
        <v>3295919</v>
      </c>
    </row>
    <row r="24" spans="1:5" ht="13.8">
      <c r="A24" s="153"/>
      <c r="B24" s="153"/>
      <c r="C24" s="153"/>
      <c r="D24" s="153" t="s">
        <v>41</v>
      </c>
      <c r="E24" s="156">
        <v>100000</v>
      </c>
    </row>
    <row r="25" spans="1:5" ht="13.8">
      <c r="A25" s="153"/>
      <c r="B25" s="153"/>
      <c r="C25" s="153"/>
      <c r="D25" s="153" t="s">
        <v>271</v>
      </c>
      <c r="E25" s="156">
        <v>20000</v>
      </c>
    </row>
    <row r="26" spans="1:5" ht="13.8">
      <c r="A26" s="153"/>
      <c r="B26" s="153"/>
      <c r="C26" s="153"/>
      <c r="D26" s="153" t="s">
        <v>272</v>
      </c>
      <c r="E26" s="156">
        <v>30000</v>
      </c>
    </row>
    <row r="27" spans="1:5" ht="13.8">
      <c r="A27" s="153"/>
      <c r="B27" s="155"/>
      <c r="C27" s="153"/>
      <c r="D27" s="153"/>
      <c r="E27" s="155"/>
    </row>
    <row r="28" spans="1:5" ht="13.8">
      <c r="A28" s="153" t="s">
        <v>42</v>
      </c>
      <c r="B28" s="154">
        <v>9000</v>
      </c>
      <c r="C28" s="153"/>
      <c r="D28" s="153" t="s">
        <v>273</v>
      </c>
      <c r="E28" s="154">
        <v>9000</v>
      </c>
    </row>
    <row r="29" spans="1:5" ht="13.8">
      <c r="A29" s="153"/>
      <c r="B29" s="155"/>
      <c r="C29" s="153"/>
      <c r="D29" s="153"/>
      <c r="E29" s="155"/>
    </row>
    <row r="30" spans="1:5" ht="13.8">
      <c r="A30" s="153" t="s">
        <v>43</v>
      </c>
      <c r="B30" s="154">
        <f>SUM(E30:E31)</f>
        <v>200000</v>
      </c>
      <c r="C30" s="153"/>
      <c r="D30" s="153" t="s">
        <v>274</v>
      </c>
      <c r="E30" s="154">
        <v>20000</v>
      </c>
    </row>
    <row r="31" spans="1:5" ht="13.8">
      <c r="A31" s="153"/>
      <c r="B31" s="153"/>
      <c r="C31" s="153"/>
      <c r="D31" s="153" t="s">
        <v>275</v>
      </c>
      <c r="E31" s="156">
        <v>180000</v>
      </c>
    </row>
    <row r="32" spans="1:5" ht="13.8">
      <c r="A32" s="153"/>
      <c r="B32" s="153"/>
      <c r="C32" s="153"/>
      <c r="D32" s="153"/>
      <c r="E32" s="156"/>
    </row>
    <row r="33" spans="1:5" ht="13.8">
      <c r="A33" s="153" t="s">
        <v>220</v>
      </c>
      <c r="B33" s="154">
        <f>SUM(E33:E35)</f>
        <v>74000</v>
      </c>
      <c r="C33" s="153"/>
      <c r="D33" s="153" t="s">
        <v>276</v>
      </c>
      <c r="E33" s="154">
        <v>45000</v>
      </c>
    </row>
    <row r="34" spans="1:5" ht="13.8">
      <c r="A34" s="153"/>
      <c r="B34" s="154"/>
      <c r="C34" s="153"/>
      <c r="D34" s="153" t="s">
        <v>277</v>
      </c>
      <c r="E34" s="156">
        <v>20000</v>
      </c>
    </row>
    <row r="35" spans="1:5" ht="13.8">
      <c r="A35" s="153"/>
      <c r="B35" s="154"/>
      <c r="C35" s="153"/>
      <c r="D35" s="153" t="s">
        <v>278</v>
      </c>
      <c r="E35" s="156">
        <v>9000</v>
      </c>
    </row>
    <row r="36" spans="1:5" ht="13.8">
      <c r="A36" s="153"/>
      <c r="B36" s="155"/>
      <c r="C36" s="155"/>
      <c r="D36" s="153" t="s">
        <v>279</v>
      </c>
      <c r="E36" s="155"/>
    </row>
    <row r="37" spans="1:5" ht="13.8">
      <c r="A37" s="153"/>
      <c r="B37" s="155"/>
      <c r="C37" s="155"/>
      <c r="D37" s="153"/>
      <c r="E37" s="155"/>
    </row>
    <row r="38" spans="1:5" ht="13.8">
      <c r="A38" s="153" t="s">
        <v>222</v>
      </c>
      <c r="B38" s="154">
        <f>SUM(E38:E40)</f>
        <v>639991</v>
      </c>
      <c r="C38" s="155"/>
      <c r="D38" s="153" t="s">
        <v>280</v>
      </c>
      <c r="E38" s="154">
        <v>555000</v>
      </c>
    </row>
    <row r="39" spans="1:5" ht="13.8">
      <c r="A39" s="153"/>
      <c r="B39" s="155"/>
      <c r="C39" s="155"/>
      <c r="D39" s="153" t="s">
        <v>270</v>
      </c>
      <c r="E39" s="155"/>
    </row>
    <row r="40" spans="1:5" ht="13.8">
      <c r="A40" s="153"/>
      <c r="B40" s="155"/>
      <c r="C40" s="155"/>
      <c r="D40" s="153" t="s">
        <v>82</v>
      </c>
      <c r="E40" s="157">
        <v>84991</v>
      </c>
    </row>
    <row r="41" spans="1:5" ht="13.8">
      <c r="A41" s="153"/>
      <c r="B41" s="155"/>
      <c r="C41" s="155"/>
      <c r="D41" s="153"/>
      <c r="E41" s="155"/>
    </row>
    <row r="42" spans="1:5" ht="13.8">
      <c r="A42" s="153" t="s">
        <v>39</v>
      </c>
      <c r="B42" s="154">
        <v>11000</v>
      </c>
      <c r="C42" s="155"/>
      <c r="D42" s="153" t="s">
        <v>281</v>
      </c>
      <c r="E42" s="154">
        <v>11000</v>
      </c>
    </row>
    <row r="43" spans="1:5" ht="13.8">
      <c r="A43" s="153"/>
      <c r="B43" s="155"/>
      <c r="C43" s="155"/>
      <c r="D43" s="153" t="s">
        <v>279</v>
      </c>
      <c r="E43" s="154"/>
    </row>
    <row r="44" spans="1:5" ht="13.8">
      <c r="A44" s="153"/>
      <c r="B44" s="153"/>
      <c r="C44" s="153"/>
      <c r="D44" s="153"/>
      <c r="E44" s="156"/>
    </row>
    <row r="45" spans="1:5" ht="13.8">
      <c r="A45" s="153"/>
      <c r="B45" s="153"/>
      <c r="C45" s="153"/>
      <c r="D45" s="153"/>
      <c r="E45" s="156"/>
    </row>
    <row r="46" spans="1:5" ht="13.8" hidden="1">
      <c r="A46" s="153"/>
      <c r="B46" s="153"/>
      <c r="C46" s="153"/>
      <c r="D46" s="153"/>
      <c r="E46" s="156"/>
    </row>
    <row r="47" spans="1:5" ht="13.8" hidden="1">
      <c r="A47" s="21"/>
      <c r="B47" s="164"/>
      <c r="C47" s="164"/>
      <c r="D47" s="21"/>
      <c r="E47" s="164"/>
    </row>
    <row r="48" spans="1:5" ht="13.8">
      <c r="A48" s="21"/>
      <c r="B48" s="164"/>
      <c r="C48" s="164"/>
      <c r="D48" s="21"/>
      <c r="E48" s="164"/>
    </row>
    <row r="49" spans="1:5" ht="14.4" thickBot="1">
      <c r="A49" s="21"/>
      <c r="B49" s="164"/>
      <c r="C49" s="164"/>
      <c r="D49" s="21"/>
      <c r="E49" s="164"/>
    </row>
    <row r="50" spans="1:5" ht="16.8" thickTop="1" thickBot="1">
      <c r="A50" s="22" t="s">
        <v>36</v>
      </c>
      <c r="B50" s="165">
        <f>SUM(B8:B49)</f>
        <v>10877962</v>
      </c>
      <c r="C50" s="166"/>
      <c r="D50" s="21"/>
      <c r="E50" s="21"/>
    </row>
    <row r="51" spans="1:5" ht="14.4" thickTop="1">
      <c r="A51" s="21"/>
      <c r="B51" s="21"/>
      <c r="C51" s="21"/>
      <c r="D51" s="21"/>
      <c r="E51" s="21"/>
    </row>
  </sheetData>
  <printOptions horizontalCentered="1"/>
  <pageMargins left="0.5" right="0.5" top="0.5" bottom="0.5" header="0.5" footer="0.25"/>
  <pageSetup scale="85" orientation="portrait" r:id="rId1"/>
  <headerFooter alignWithMargins="0">
    <oddFooter>&amp;R&amp;"Times New Roman,Regular"&amp;8Prepared: 02/08/2013
Finance Dept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F32"/>
  <sheetViews>
    <sheetView view="pageLayout" topLeftCell="A4" zoomScaleNormal="100" workbookViewId="0">
      <selection activeCell="D18" sqref="D18"/>
    </sheetView>
  </sheetViews>
  <sheetFormatPr defaultColWidth="9.109375" defaultRowHeight="13.2"/>
  <cols>
    <col min="1" max="1" width="52.6640625" style="69" customWidth="1"/>
    <col min="2" max="2" width="15.33203125" style="11" customWidth="1"/>
    <col min="3" max="3" width="1.6640625" style="12" customWidth="1"/>
    <col min="4" max="4" width="15.33203125" style="11" customWidth="1"/>
    <col min="5" max="5" width="1.6640625" style="12" customWidth="1"/>
    <col min="6" max="6" width="15.33203125" style="11" customWidth="1"/>
    <col min="7" max="7" width="15.33203125" style="69" customWidth="1"/>
    <col min="8" max="16384" width="9.109375" style="69"/>
  </cols>
  <sheetData>
    <row r="1" spans="1:6" ht="17.399999999999999">
      <c r="A1" s="68" t="str">
        <f>[7]Cons!A1</f>
        <v>ST. CHARLES PARISH</v>
      </c>
      <c r="B1" s="4"/>
      <c r="C1" s="5"/>
      <c r="D1" s="4"/>
      <c r="E1" s="5"/>
      <c r="F1" s="4"/>
    </row>
    <row r="2" spans="1:6" ht="15.6">
      <c r="A2" s="70" t="str">
        <f>Cons!A2</f>
        <v>2012 CONSOLIDATED OPERATING AND CAPITAL BUDGET</v>
      </c>
      <c r="B2" s="4"/>
      <c r="C2" s="5"/>
      <c r="D2" s="4"/>
      <c r="E2" s="5"/>
      <c r="F2" s="4"/>
    </row>
    <row r="3" spans="1:6">
      <c r="A3" s="71" t="str">
        <f>Cons!A3</f>
        <v>February 8, 2013</v>
      </c>
      <c r="B3" s="4"/>
      <c r="C3" s="5"/>
      <c r="D3" s="4"/>
      <c r="E3" s="5"/>
      <c r="F3" s="4"/>
    </row>
    <row r="4" spans="1:6">
      <c r="A4" s="72" t="s">
        <v>17</v>
      </c>
      <c r="B4" s="4"/>
      <c r="C4" s="5"/>
      <c r="D4" s="4"/>
      <c r="E4" s="5"/>
      <c r="F4" s="4"/>
    </row>
    <row r="5" spans="1:6" s="74" customFormat="1" ht="18">
      <c r="A5" s="73" t="s">
        <v>293</v>
      </c>
      <c r="B5" s="8"/>
      <c r="C5" s="9"/>
      <c r="D5" s="8"/>
      <c r="E5" s="9"/>
      <c r="F5" s="8"/>
    </row>
    <row r="6" spans="1:6" s="74" customFormat="1" ht="18">
      <c r="A6" s="73" t="s">
        <v>294</v>
      </c>
      <c r="B6" s="8"/>
      <c r="C6" s="9"/>
      <c r="D6" s="8"/>
      <c r="E6" s="9"/>
      <c r="F6" s="8"/>
    </row>
    <row r="7" spans="1:6">
      <c r="A7" s="72"/>
      <c r="B7" s="4"/>
      <c r="C7" s="5"/>
      <c r="D7" s="4"/>
      <c r="E7" s="5"/>
      <c r="F7" s="4"/>
    </row>
    <row r="9" spans="1:6" s="86" customFormat="1" ht="13.8">
      <c r="B9" s="39" t="s">
        <v>3</v>
      </c>
      <c r="C9" s="27"/>
      <c r="D9" s="39"/>
      <c r="E9" s="27"/>
      <c r="F9" s="39" t="s">
        <v>19</v>
      </c>
    </row>
    <row r="10" spans="1:6" s="86" customFormat="1" ht="13.8">
      <c r="B10" s="39" t="s">
        <v>20</v>
      </c>
      <c r="C10" s="27"/>
      <c r="D10" s="39" t="s">
        <v>21</v>
      </c>
      <c r="E10" s="27"/>
      <c r="F10" s="39" t="s">
        <v>20</v>
      </c>
    </row>
    <row r="11" spans="1:6" s="86" customFormat="1" ht="13.8">
      <c r="B11" s="87" t="s">
        <v>22</v>
      </c>
      <c r="C11" s="27"/>
      <c r="D11" s="87" t="s">
        <v>22</v>
      </c>
      <c r="E11" s="27"/>
      <c r="F11" s="87" t="s">
        <v>22</v>
      </c>
    </row>
    <row r="12" spans="1:6" s="86" customFormat="1" ht="13.8">
      <c r="B12" s="30"/>
      <c r="C12" s="31"/>
      <c r="D12" s="30"/>
      <c r="E12" s="31"/>
      <c r="F12" s="30"/>
    </row>
    <row r="13" spans="1:6" s="86" customFormat="1" ht="13.8">
      <c r="A13" s="88" t="s">
        <v>6</v>
      </c>
      <c r="B13" s="30"/>
      <c r="C13" s="31"/>
      <c r="D13" s="30"/>
      <c r="E13" s="31"/>
      <c r="F13" s="30"/>
    </row>
    <row r="14" spans="1:6" s="86" customFormat="1" ht="13.8">
      <c r="B14" s="30"/>
      <c r="C14" s="31"/>
      <c r="D14" s="30"/>
      <c r="E14" s="31"/>
      <c r="F14" s="30"/>
    </row>
    <row r="15" spans="1:6" s="86" customFormat="1" ht="13.8">
      <c r="A15" s="86" t="s">
        <v>295</v>
      </c>
      <c r="B15" s="30"/>
      <c r="C15" s="31"/>
      <c r="D15" s="30"/>
      <c r="E15" s="31"/>
      <c r="F15" s="30"/>
    </row>
    <row r="16" spans="1:6" s="86" customFormat="1" ht="13.8">
      <c r="A16" s="86" t="s">
        <v>296</v>
      </c>
      <c r="B16" s="30">
        <v>85600</v>
      </c>
      <c r="C16" s="31"/>
      <c r="D16" s="30">
        <v>0</v>
      </c>
      <c r="E16" s="31"/>
      <c r="F16" s="30">
        <f>+B16+D16</f>
        <v>85600</v>
      </c>
    </row>
    <row r="17" spans="1:6" s="86" customFormat="1" ht="13.8">
      <c r="A17" s="86" t="s">
        <v>297</v>
      </c>
      <c r="B17" s="30">
        <v>1500000</v>
      </c>
      <c r="C17" s="31"/>
      <c r="D17" s="30">
        <v>1000000</v>
      </c>
      <c r="E17" s="31"/>
      <c r="F17" s="30">
        <f>+B17+D17</f>
        <v>2500000</v>
      </c>
    </row>
    <row r="18" spans="1:6" s="86" customFormat="1" ht="13.8">
      <c r="A18" s="86" t="s">
        <v>298</v>
      </c>
      <c r="B18" s="35">
        <f>SUM(B16:B17)</f>
        <v>1585600</v>
      </c>
      <c r="C18" s="31"/>
      <c r="D18" s="35">
        <f>SUM(D16:D17)</f>
        <v>1000000</v>
      </c>
      <c r="E18" s="31"/>
      <c r="F18" s="35">
        <f>SUM(F16:F17)</f>
        <v>2585600</v>
      </c>
    </row>
    <row r="19" spans="1:6" s="86" customFormat="1" ht="13.8">
      <c r="B19" s="30"/>
      <c r="C19" s="31"/>
      <c r="D19" s="30"/>
      <c r="E19" s="31"/>
      <c r="F19" s="30"/>
    </row>
    <row r="20" spans="1:6" s="88" customFormat="1" ht="14.4" thickBot="1">
      <c r="A20" s="88" t="s">
        <v>14</v>
      </c>
      <c r="B20" s="33">
        <f>B18</f>
        <v>1585600</v>
      </c>
      <c r="C20" s="29"/>
      <c r="D20" s="33">
        <f>D18</f>
        <v>1000000</v>
      </c>
      <c r="E20" s="29"/>
      <c r="F20" s="33">
        <f>F18</f>
        <v>2585600</v>
      </c>
    </row>
    <row r="21" spans="1:6" s="86" customFormat="1" ht="13.8">
      <c r="B21" s="30"/>
      <c r="C21" s="31"/>
      <c r="D21" s="30"/>
      <c r="E21" s="31"/>
      <c r="F21" s="30"/>
    </row>
    <row r="22" spans="1:6" s="86" customFormat="1" ht="13.8">
      <c r="B22" s="30"/>
      <c r="C22" s="31"/>
      <c r="D22" s="30"/>
      <c r="E22" s="31"/>
      <c r="F22" s="30"/>
    </row>
    <row r="23" spans="1:6" s="86" customFormat="1" ht="13.8">
      <c r="B23" s="30"/>
      <c r="C23" s="31"/>
      <c r="D23" s="30"/>
      <c r="E23" s="31"/>
      <c r="F23" s="30"/>
    </row>
    <row r="24" spans="1:6" s="86" customFormat="1" ht="13.8">
      <c r="B24" s="30"/>
      <c r="C24" s="31"/>
      <c r="D24" s="30"/>
      <c r="E24" s="31"/>
      <c r="F24" s="30"/>
    </row>
    <row r="25" spans="1:6" s="86" customFormat="1" ht="13.8">
      <c r="B25" s="30"/>
      <c r="C25" s="31"/>
      <c r="D25" s="30"/>
      <c r="E25" s="31"/>
      <c r="F25" s="30"/>
    </row>
    <row r="26" spans="1:6" s="86" customFormat="1" ht="13.8">
      <c r="B26" s="30"/>
      <c r="C26" s="31"/>
      <c r="D26" s="30"/>
      <c r="E26" s="31"/>
      <c r="F26" s="30"/>
    </row>
    <row r="27" spans="1:6" s="86" customFormat="1" ht="13.8">
      <c r="B27" s="30"/>
      <c r="C27" s="31"/>
      <c r="D27" s="30"/>
      <c r="E27" s="31"/>
      <c r="F27" s="30"/>
    </row>
    <row r="28" spans="1:6" s="86" customFormat="1" ht="13.8">
      <c r="B28" s="30"/>
      <c r="C28" s="31"/>
      <c r="D28" s="30"/>
      <c r="E28" s="31"/>
      <c r="F28" s="30"/>
    </row>
    <row r="29" spans="1:6" s="86" customFormat="1" ht="13.8">
      <c r="B29" s="30"/>
      <c r="C29" s="31"/>
      <c r="D29" s="30"/>
      <c r="E29" s="31"/>
      <c r="F29" s="30"/>
    </row>
    <row r="30" spans="1:6" s="86" customFormat="1" ht="13.8">
      <c r="B30" s="30"/>
      <c r="C30" s="31"/>
      <c r="D30" s="30"/>
      <c r="E30" s="31"/>
      <c r="F30" s="30"/>
    </row>
    <row r="31" spans="1:6" s="86" customFormat="1" ht="13.8">
      <c r="B31" s="30"/>
      <c r="C31" s="31"/>
      <c r="D31" s="30"/>
      <c r="E31" s="31"/>
      <c r="F31" s="30"/>
    </row>
    <row r="32" spans="1:6" s="86" customFormat="1" ht="13.8">
      <c r="B32" s="30"/>
      <c r="C32" s="31"/>
      <c r="D32" s="30"/>
      <c r="E32" s="31"/>
      <c r="F32" s="30"/>
    </row>
  </sheetData>
  <printOptions horizontalCentered="1"/>
  <pageMargins left="0.5" right="0.5" top="0.5" bottom="0.5" header="0.5" footer="0.25"/>
  <pageSetup scale="85" orientation="portrait" r:id="rId1"/>
  <headerFooter alignWithMargins="0">
    <oddFooter>&amp;R&amp;"Times New Roman,Regular"&amp;8Prepared: 02/08/2013
Finance Dept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F58"/>
  <sheetViews>
    <sheetView view="pageLayout" topLeftCell="A19" zoomScaleNormal="100" workbookViewId="0">
      <selection activeCell="D32" sqref="D32"/>
    </sheetView>
  </sheetViews>
  <sheetFormatPr defaultColWidth="9.109375" defaultRowHeight="13.2"/>
  <cols>
    <col min="1" max="1" width="52.6640625" style="69" customWidth="1"/>
    <col min="2" max="2" width="15.33203125" style="11" customWidth="1"/>
    <col min="3" max="3" width="1.6640625" style="12" customWidth="1"/>
    <col min="4" max="4" width="15.33203125" style="11" customWidth="1"/>
    <col min="5" max="5" width="1.6640625" style="12" customWidth="1"/>
    <col min="6" max="6" width="15.33203125" style="11" customWidth="1"/>
    <col min="7" max="7" width="15.33203125" style="69" customWidth="1"/>
    <col min="8" max="16384" width="9.109375" style="69"/>
  </cols>
  <sheetData>
    <row r="1" spans="1:6" ht="17.399999999999999">
      <c r="A1" s="68" t="str">
        <f>[7]Cons!A1</f>
        <v>ST. CHARLES PARISH</v>
      </c>
      <c r="B1" s="4"/>
      <c r="C1" s="5"/>
      <c r="D1" s="4"/>
      <c r="E1" s="5"/>
      <c r="F1" s="4"/>
    </row>
    <row r="2" spans="1:6" ht="15.6">
      <c r="A2" s="70" t="str">
        <f>Cons!A2</f>
        <v>2012 CONSOLIDATED OPERATING AND CAPITAL BUDGET</v>
      </c>
      <c r="B2" s="4"/>
      <c r="C2" s="5"/>
      <c r="D2" s="4"/>
      <c r="E2" s="5"/>
      <c r="F2" s="4"/>
    </row>
    <row r="3" spans="1:6">
      <c r="A3" s="71" t="str">
        <f>Cons!A3</f>
        <v>February 8, 2013</v>
      </c>
      <c r="B3" s="4"/>
      <c r="C3" s="5"/>
      <c r="D3" s="4"/>
      <c r="E3" s="5"/>
      <c r="F3" s="4"/>
    </row>
    <row r="4" spans="1:6">
      <c r="A4" s="72" t="s">
        <v>17</v>
      </c>
      <c r="B4" s="4"/>
      <c r="C4" s="5"/>
      <c r="D4" s="4"/>
      <c r="E4" s="5"/>
      <c r="F4" s="4"/>
    </row>
    <row r="5" spans="1:6" s="74" customFormat="1" ht="18">
      <c r="A5" s="73" t="s">
        <v>176</v>
      </c>
      <c r="B5" s="8"/>
      <c r="C5" s="9"/>
      <c r="D5" s="8"/>
      <c r="E5" s="9"/>
      <c r="F5" s="8"/>
    </row>
    <row r="6" spans="1:6" s="74" customFormat="1" ht="18">
      <c r="A6" s="73" t="s">
        <v>83</v>
      </c>
      <c r="B6" s="8"/>
      <c r="C6" s="9"/>
      <c r="D6" s="8"/>
      <c r="E6" s="9"/>
      <c r="F6" s="8"/>
    </row>
    <row r="7" spans="1:6">
      <c r="A7" s="72"/>
      <c r="B7" s="4"/>
      <c r="C7" s="5"/>
      <c r="D7" s="4"/>
      <c r="E7" s="5"/>
      <c r="F7" s="4"/>
    </row>
    <row r="9" spans="1:6" s="86" customFormat="1" ht="13.8">
      <c r="B9" s="39" t="s">
        <v>3</v>
      </c>
      <c r="C9" s="27"/>
      <c r="D9" s="39"/>
      <c r="E9" s="27"/>
      <c r="F9" s="39" t="s">
        <v>19</v>
      </c>
    </row>
    <row r="10" spans="1:6" s="86" customFormat="1" ht="13.8">
      <c r="B10" s="39" t="s">
        <v>20</v>
      </c>
      <c r="C10" s="27"/>
      <c r="D10" s="39" t="s">
        <v>21</v>
      </c>
      <c r="E10" s="27"/>
      <c r="F10" s="39" t="s">
        <v>20</v>
      </c>
    </row>
    <row r="11" spans="1:6" s="86" customFormat="1" ht="13.8">
      <c r="B11" s="87" t="s">
        <v>22</v>
      </c>
      <c r="C11" s="27"/>
      <c r="D11" s="87" t="s">
        <v>22</v>
      </c>
      <c r="E11" s="27"/>
      <c r="F11" s="87" t="s">
        <v>22</v>
      </c>
    </row>
    <row r="12" spans="1:6" s="86" customFormat="1" ht="13.8">
      <c r="B12" s="30"/>
      <c r="C12" s="31"/>
      <c r="D12" s="30"/>
      <c r="E12" s="31"/>
      <c r="F12" s="30"/>
    </row>
    <row r="13" spans="1:6" s="86" customFormat="1" ht="13.8">
      <c r="A13" s="88" t="s">
        <v>6</v>
      </c>
      <c r="B13" s="30"/>
      <c r="C13" s="31"/>
      <c r="D13" s="30"/>
      <c r="E13" s="31"/>
      <c r="F13" s="30"/>
    </row>
    <row r="14" spans="1:6" s="86" customFormat="1" ht="13.8">
      <c r="B14" s="30"/>
      <c r="C14" s="31"/>
      <c r="D14" s="30"/>
      <c r="E14" s="31"/>
      <c r="F14" s="30"/>
    </row>
    <row r="15" spans="1:6" s="86" customFormat="1" ht="13.8">
      <c r="A15" s="86" t="s">
        <v>7</v>
      </c>
      <c r="B15" s="30">
        <v>45325</v>
      </c>
      <c r="C15" s="31"/>
      <c r="D15" s="30">
        <v>0</v>
      </c>
      <c r="E15" s="31"/>
      <c r="F15" s="30">
        <f>+B15+D15</f>
        <v>45325</v>
      </c>
    </row>
    <row r="16" spans="1:6" s="86" customFormat="1" ht="13.8">
      <c r="B16" s="30"/>
      <c r="C16" s="31"/>
      <c r="D16" s="30"/>
      <c r="E16" s="31"/>
      <c r="F16" s="30"/>
    </row>
    <row r="17" spans="1:6" s="86" customFormat="1" ht="13.8">
      <c r="A17" s="86" t="s">
        <v>8</v>
      </c>
      <c r="B17" s="30"/>
      <c r="C17" s="31"/>
      <c r="D17" s="30"/>
      <c r="E17" s="31"/>
      <c r="F17" s="30"/>
    </row>
    <row r="18" spans="1:6" s="86" customFormat="1" ht="13.8">
      <c r="A18" s="86" t="s">
        <v>89</v>
      </c>
      <c r="B18" s="30">
        <v>2275</v>
      </c>
      <c r="C18" s="31"/>
      <c r="D18" s="30">
        <v>0</v>
      </c>
      <c r="E18" s="31"/>
      <c r="F18" s="30">
        <f t="shared" ref="F18:F31" si="0">+B18+D18</f>
        <v>2275</v>
      </c>
    </row>
    <row r="19" spans="1:6" s="86" customFormat="1" ht="13.8">
      <c r="A19" s="86" t="s">
        <v>90</v>
      </c>
      <c r="B19" s="30">
        <v>20200</v>
      </c>
      <c r="C19" s="31"/>
      <c r="D19" s="30">
        <v>0</v>
      </c>
      <c r="E19" s="31"/>
      <c r="F19" s="30">
        <f t="shared" si="0"/>
        <v>20200</v>
      </c>
    </row>
    <row r="20" spans="1:6" s="86" customFormat="1" ht="13.8">
      <c r="A20" s="86" t="s">
        <v>91</v>
      </c>
      <c r="B20" s="30">
        <v>30300</v>
      </c>
      <c r="C20" s="31"/>
      <c r="D20" s="30">
        <v>0</v>
      </c>
      <c r="E20" s="31"/>
      <c r="F20" s="30">
        <f t="shared" si="0"/>
        <v>30300</v>
      </c>
    </row>
    <row r="21" spans="1:6" s="86" customFormat="1" ht="13.8">
      <c r="A21" s="86" t="s">
        <v>180</v>
      </c>
      <c r="B21" s="30">
        <v>420</v>
      </c>
      <c r="C21" s="31"/>
      <c r="D21" s="30">
        <v>0</v>
      </c>
      <c r="E21" s="31"/>
      <c r="F21" s="30">
        <f t="shared" si="0"/>
        <v>420</v>
      </c>
    </row>
    <row r="22" spans="1:6" s="86" customFormat="1" ht="13.8">
      <c r="A22" s="86" t="s">
        <v>92</v>
      </c>
      <c r="B22" s="30">
        <v>3600</v>
      </c>
      <c r="C22" s="31"/>
      <c r="D22" s="30">
        <v>0</v>
      </c>
      <c r="E22" s="31"/>
      <c r="F22" s="30">
        <f t="shared" si="0"/>
        <v>3600</v>
      </c>
    </row>
    <row r="23" spans="1:6" s="86" customFormat="1" ht="13.8">
      <c r="A23" s="86" t="s">
        <v>93</v>
      </c>
      <c r="B23" s="30">
        <v>19210</v>
      </c>
      <c r="C23" s="31"/>
      <c r="D23" s="30">
        <v>0</v>
      </c>
      <c r="E23" s="31"/>
      <c r="F23" s="30">
        <f t="shared" si="0"/>
        <v>19210</v>
      </c>
    </row>
    <row r="24" spans="1:6" s="86" customFormat="1" ht="13.8">
      <c r="A24" s="86" t="s">
        <v>181</v>
      </c>
      <c r="B24" s="30">
        <v>600</v>
      </c>
      <c r="C24" s="31"/>
      <c r="D24" s="30">
        <v>0</v>
      </c>
      <c r="E24" s="31"/>
      <c r="F24" s="30">
        <f t="shared" si="0"/>
        <v>600</v>
      </c>
    </row>
    <row r="25" spans="1:6" s="86" customFormat="1" ht="13.8">
      <c r="A25" s="86" t="s">
        <v>94</v>
      </c>
      <c r="B25" s="30">
        <v>32500</v>
      </c>
      <c r="C25" s="31"/>
      <c r="D25" s="30">
        <v>0</v>
      </c>
      <c r="E25" s="31"/>
      <c r="F25" s="30">
        <f t="shared" si="0"/>
        <v>32500</v>
      </c>
    </row>
    <row r="26" spans="1:6" s="86" customFormat="1" ht="13.8">
      <c r="A26" s="86" t="s">
        <v>95</v>
      </c>
      <c r="B26" s="30">
        <v>108700</v>
      </c>
      <c r="C26" s="31"/>
      <c r="D26" s="30">
        <v>762498</v>
      </c>
      <c r="E26" s="31"/>
      <c r="F26" s="30">
        <f t="shared" si="0"/>
        <v>871198</v>
      </c>
    </row>
    <row r="27" spans="1:6" s="86" customFormat="1" ht="13.8">
      <c r="A27" s="86" t="s">
        <v>96</v>
      </c>
      <c r="B27" s="30">
        <v>7500</v>
      </c>
      <c r="C27" s="31"/>
      <c r="D27" s="30">
        <v>185115</v>
      </c>
      <c r="E27" s="31"/>
      <c r="F27" s="30">
        <f t="shared" si="0"/>
        <v>192615</v>
      </c>
    </row>
    <row r="28" spans="1:6" s="86" customFormat="1" ht="13.8">
      <c r="A28" s="86" t="s">
        <v>97</v>
      </c>
      <c r="B28" s="30">
        <v>21090</v>
      </c>
      <c r="C28" s="31"/>
      <c r="D28" s="30">
        <v>0</v>
      </c>
      <c r="E28" s="31"/>
      <c r="F28" s="30">
        <f t="shared" si="0"/>
        <v>21090</v>
      </c>
    </row>
    <row r="29" spans="1:6" s="86" customFormat="1" ht="13.8">
      <c r="A29" s="86" t="s">
        <v>98</v>
      </c>
      <c r="B29" s="30">
        <v>2125</v>
      </c>
      <c r="C29" s="31"/>
      <c r="D29" s="30">
        <v>0</v>
      </c>
      <c r="E29" s="31"/>
      <c r="F29" s="30">
        <f t="shared" si="0"/>
        <v>2125</v>
      </c>
    </row>
    <row r="30" spans="1:6" s="86" customFormat="1" ht="13.8">
      <c r="A30" s="86" t="s">
        <v>99</v>
      </c>
      <c r="B30" s="30">
        <v>3140</v>
      </c>
      <c r="C30" s="31"/>
      <c r="D30" s="30">
        <v>0</v>
      </c>
      <c r="E30" s="31"/>
      <c r="F30" s="30">
        <f t="shared" si="0"/>
        <v>3140</v>
      </c>
    </row>
    <row r="31" spans="1:6" s="86" customFormat="1" ht="13.8">
      <c r="A31" s="86" t="s">
        <v>100</v>
      </c>
      <c r="B31" s="30">
        <v>18165</v>
      </c>
      <c r="C31" s="31"/>
      <c r="D31" s="30">
        <v>0</v>
      </c>
      <c r="E31" s="31"/>
      <c r="F31" s="30">
        <f t="shared" si="0"/>
        <v>18165</v>
      </c>
    </row>
    <row r="32" spans="1:6" s="86" customFormat="1" ht="13.8">
      <c r="A32" s="86" t="s">
        <v>29</v>
      </c>
      <c r="B32" s="35">
        <f>SUM(B18:B31)</f>
        <v>269825</v>
      </c>
      <c r="C32" s="31"/>
      <c r="D32" s="35">
        <f>SUM(D18:D31)</f>
        <v>947613</v>
      </c>
      <c r="E32" s="31"/>
      <c r="F32" s="35">
        <f>SUM(F18:F31)</f>
        <v>1217438</v>
      </c>
    </row>
    <row r="33" spans="1:6" s="86" customFormat="1" ht="13.8">
      <c r="B33" s="30"/>
      <c r="C33" s="31"/>
      <c r="D33" s="30"/>
      <c r="E33" s="31"/>
      <c r="F33" s="30"/>
    </row>
    <row r="34" spans="1:6" s="86" customFormat="1" ht="13.8">
      <c r="A34" s="86" t="s">
        <v>28</v>
      </c>
      <c r="B34" s="30">
        <v>57750</v>
      </c>
      <c r="C34" s="31"/>
      <c r="D34" s="30">
        <v>0</v>
      </c>
      <c r="E34" s="31"/>
      <c r="F34" s="30">
        <f>+B34+D34</f>
        <v>57750</v>
      </c>
    </row>
    <row r="35" spans="1:6" s="86" customFormat="1" ht="13.8">
      <c r="B35" s="30"/>
      <c r="C35" s="31"/>
      <c r="D35" s="30"/>
      <c r="E35" s="31"/>
      <c r="F35" s="30"/>
    </row>
    <row r="36" spans="1:6" s="86" customFormat="1" ht="13.8">
      <c r="A36" s="86" t="s">
        <v>9</v>
      </c>
      <c r="B36" s="30">
        <v>22300</v>
      </c>
      <c r="C36" s="31"/>
      <c r="D36" s="30">
        <v>0</v>
      </c>
      <c r="E36" s="31"/>
      <c r="F36" s="30">
        <f>+B36+D36</f>
        <v>22300</v>
      </c>
    </row>
    <row r="37" spans="1:6" s="86" customFormat="1" ht="13.8">
      <c r="B37" s="30"/>
      <c r="C37" s="31"/>
      <c r="D37" s="30"/>
      <c r="E37" s="31"/>
      <c r="F37" s="30"/>
    </row>
    <row r="38" spans="1:6" s="86" customFormat="1" ht="13.8">
      <c r="A38" s="86" t="s">
        <v>11</v>
      </c>
      <c r="B38" s="30"/>
      <c r="C38" s="31"/>
      <c r="D38" s="30"/>
      <c r="E38" s="31"/>
      <c r="F38" s="30"/>
    </row>
    <row r="39" spans="1:6" s="86" customFormat="1" ht="13.8">
      <c r="A39" s="86" t="s">
        <v>84</v>
      </c>
      <c r="B39" s="30">
        <v>0</v>
      </c>
      <c r="C39" s="31"/>
      <c r="D39" s="30">
        <v>1623611</v>
      </c>
      <c r="E39" s="31"/>
      <c r="F39" s="30">
        <f>+B39+D39</f>
        <v>1623611</v>
      </c>
    </row>
    <row r="40" spans="1:6" s="86" customFormat="1" ht="13.8">
      <c r="A40" s="86" t="s">
        <v>85</v>
      </c>
      <c r="B40" s="30">
        <v>280000</v>
      </c>
      <c r="C40" s="31"/>
      <c r="D40" s="30">
        <v>0</v>
      </c>
      <c r="E40" s="31"/>
      <c r="F40" s="30">
        <f>+B40+D40</f>
        <v>280000</v>
      </c>
    </row>
    <row r="41" spans="1:6" s="86" customFormat="1" ht="13.8">
      <c r="A41" s="86" t="s">
        <v>86</v>
      </c>
      <c r="B41" s="30">
        <v>285000</v>
      </c>
      <c r="C41" s="31"/>
      <c r="D41" s="30">
        <v>816701</v>
      </c>
      <c r="E41" s="31"/>
      <c r="F41" s="30">
        <f>+B41+D41</f>
        <v>1101701</v>
      </c>
    </row>
    <row r="42" spans="1:6" s="86" customFormat="1" ht="13.8">
      <c r="A42" s="86" t="s">
        <v>87</v>
      </c>
      <c r="B42" s="30">
        <v>0</v>
      </c>
      <c r="C42" s="31"/>
      <c r="D42" s="30">
        <f>13097+136000</f>
        <v>149097</v>
      </c>
      <c r="E42" s="31"/>
      <c r="F42" s="30">
        <f>+B42+D42</f>
        <v>149097</v>
      </c>
    </row>
    <row r="43" spans="1:6" s="86" customFormat="1" ht="13.8">
      <c r="A43" s="86" t="s">
        <v>88</v>
      </c>
      <c r="B43" s="30">
        <v>0</v>
      </c>
      <c r="C43" s="31"/>
      <c r="D43" s="30">
        <v>16118</v>
      </c>
      <c r="E43" s="31"/>
      <c r="F43" s="30">
        <f>+B43+D43</f>
        <v>16118</v>
      </c>
    </row>
    <row r="44" spans="1:6" s="86" customFormat="1" ht="13.8">
      <c r="A44" s="86" t="s">
        <v>29</v>
      </c>
      <c r="B44" s="35">
        <f>SUM(B39:B43)</f>
        <v>565000</v>
      </c>
      <c r="C44" s="31"/>
      <c r="D44" s="35">
        <f>SUM(D39:D43)</f>
        <v>2605527</v>
      </c>
      <c r="E44" s="31"/>
      <c r="F44" s="35">
        <f>SUM(F39:F43)</f>
        <v>3170527</v>
      </c>
    </row>
    <row r="45" spans="1:6" s="86" customFormat="1" ht="13.8">
      <c r="B45" s="30"/>
      <c r="C45" s="31"/>
      <c r="D45" s="30"/>
      <c r="E45" s="31"/>
      <c r="F45" s="30"/>
    </row>
    <row r="46" spans="1:6" s="88" customFormat="1" ht="14.4" thickBot="1">
      <c r="A46" s="88" t="s">
        <v>14</v>
      </c>
      <c r="B46" s="33">
        <f>B15+B32+B34+B36+B44</f>
        <v>960200</v>
      </c>
      <c r="C46" s="29"/>
      <c r="D46" s="33">
        <f>D15+D32+D34+D36+D44</f>
        <v>3553140</v>
      </c>
      <c r="E46" s="29"/>
      <c r="F46" s="33">
        <f>F15+F32+F34+F36+F44</f>
        <v>4513340</v>
      </c>
    </row>
    <row r="47" spans="1:6" s="86" customFormat="1" ht="13.8">
      <c r="B47" s="30"/>
      <c r="C47" s="31"/>
      <c r="D47" s="30"/>
      <c r="E47" s="31"/>
      <c r="F47" s="30"/>
    </row>
    <row r="48" spans="1:6" s="86" customFormat="1" ht="13.8">
      <c r="B48" s="30"/>
      <c r="C48" s="31"/>
      <c r="D48" s="30"/>
      <c r="E48" s="31"/>
      <c r="F48" s="30"/>
    </row>
    <row r="49" spans="2:6" s="86" customFormat="1" ht="13.8">
      <c r="B49" s="30"/>
      <c r="C49" s="31"/>
      <c r="D49" s="30"/>
      <c r="E49" s="31"/>
      <c r="F49" s="30"/>
    </row>
    <row r="50" spans="2:6" s="86" customFormat="1" ht="13.8">
      <c r="B50" s="30"/>
      <c r="C50" s="31"/>
      <c r="D50" s="30"/>
      <c r="E50" s="31"/>
      <c r="F50" s="30"/>
    </row>
    <row r="51" spans="2:6" s="86" customFormat="1" ht="13.8">
      <c r="B51" s="30"/>
      <c r="C51" s="31"/>
      <c r="D51" s="30"/>
      <c r="E51" s="31"/>
      <c r="F51" s="30"/>
    </row>
    <row r="52" spans="2:6" s="86" customFormat="1" ht="13.8">
      <c r="B52" s="30"/>
      <c r="C52" s="31"/>
      <c r="D52" s="30"/>
      <c r="E52" s="31"/>
      <c r="F52" s="30"/>
    </row>
    <row r="53" spans="2:6" s="86" customFormat="1" ht="13.8">
      <c r="B53" s="30"/>
      <c r="C53" s="31"/>
      <c r="D53" s="30"/>
      <c r="E53" s="31"/>
      <c r="F53" s="30"/>
    </row>
    <row r="54" spans="2:6" s="86" customFormat="1" ht="13.8">
      <c r="B54" s="30"/>
      <c r="C54" s="31"/>
      <c r="D54" s="30"/>
      <c r="E54" s="31"/>
      <c r="F54" s="30"/>
    </row>
    <row r="55" spans="2:6" s="86" customFormat="1" ht="13.8">
      <c r="B55" s="30"/>
      <c r="C55" s="31"/>
      <c r="D55" s="30"/>
      <c r="E55" s="31"/>
      <c r="F55" s="30"/>
    </row>
    <row r="56" spans="2:6" s="86" customFormat="1" ht="13.8">
      <c r="B56" s="30"/>
      <c r="C56" s="31"/>
      <c r="D56" s="30"/>
      <c r="E56" s="31"/>
      <c r="F56" s="30"/>
    </row>
    <row r="57" spans="2:6" s="86" customFormat="1" ht="13.8">
      <c r="B57" s="30"/>
      <c r="C57" s="31"/>
      <c r="D57" s="30"/>
      <c r="E57" s="31"/>
      <c r="F57" s="30"/>
    </row>
    <row r="58" spans="2:6" s="86" customFormat="1" ht="13.8">
      <c r="B58" s="30"/>
      <c r="C58" s="31"/>
      <c r="D58" s="30"/>
      <c r="E58" s="31"/>
      <c r="F58" s="30"/>
    </row>
  </sheetData>
  <printOptions horizontalCentered="1"/>
  <pageMargins left="0.5" right="0.5" top="0.5" bottom="0.5" header="0.5" footer="0.25"/>
  <pageSetup scale="85" orientation="portrait" r:id="rId1"/>
  <headerFooter alignWithMargins="0">
    <oddFooter>&amp;R&amp;"Times New Roman,Regular"&amp;8Prepared: 02/08/2013
Finance Dept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F32"/>
  <sheetViews>
    <sheetView view="pageLayout" topLeftCell="A4" zoomScaleNormal="100" workbookViewId="0">
      <selection activeCell="E60" sqref="E60"/>
    </sheetView>
  </sheetViews>
  <sheetFormatPr defaultColWidth="9.109375" defaultRowHeight="12.6"/>
  <cols>
    <col min="1" max="1" width="32.109375" style="53" customWidth="1"/>
    <col min="2" max="2" width="15.33203125" style="53" customWidth="1"/>
    <col min="3" max="3" width="1.109375" style="53" customWidth="1"/>
    <col min="4" max="4" width="49.33203125" style="53" customWidth="1"/>
    <col min="5" max="5" width="13.88671875" style="53" customWidth="1"/>
    <col min="6" max="16384" width="9.109375" style="53"/>
  </cols>
  <sheetData>
    <row r="1" spans="1:6" s="43" customFormat="1" ht="17.399999999999999">
      <c r="A1" s="40" t="str">
        <f>[8]Cons!A1</f>
        <v>ST. CHARLES PARISH</v>
      </c>
      <c r="B1" s="41"/>
      <c r="C1" s="42"/>
      <c r="D1" s="41"/>
      <c r="E1" s="42"/>
      <c r="F1" s="41"/>
    </row>
    <row r="2" spans="1:6" s="43" customFormat="1" ht="15.6">
      <c r="A2" s="44" t="str">
        <f>Cons!A2</f>
        <v>2012 CONSOLIDATED OPERATING AND CAPITAL BUDGET</v>
      </c>
      <c r="B2" s="41"/>
      <c r="C2" s="42"/>
      <c r="D2" s="41"/>
      <c r="E2" s="42"/>
      <c r="F2" s="41"/>
    </row>
    <row r="3" spans="1:6" s="43" customFormat="1" ht="13.2">
      <c r="A3" s="45" t="str">
        <f>Cons!A3</f>
        <v>February 8, 2013</v>
      </c>
      <c r="B3" s="41"/>
      <c r="C3" s="42"/>
      <c r="D3" s="41"/>
      <c r="E3" s="42"/>
      <c r="F3" s="41"/>
    </row>
    <row r="4" spans="1:6" s="43" customFormat="1" ht="13.2">
      <c r="A4" s="46" t="s">
        <v>17</v>
      </c>
      <c r="B4" s="41"/>
      <c r="C4" s="42"/>
      <c r="D4" s="41"/>
      <c r="E4" s="42"/>
      <c r="F4" s="41"/>
    </row>
    <row r="5" spans="1:6" s="50" customFormat="1" ht="18">
      <c r="A5" s="47" t="s">
        <v>176</v>
      </c>
      <c r="B5" s="48"/>
      <c r="C5" s="49"/>
      <c r="D5" s="48"/>
      <c r="E5" s="49"/>
      <c r="F5" s="48"/>
    </row>
    <row r="6" spans="1:6" s="50" customFormat="1" ht="18">
      <c r="A6" s="47" t="s">
        <v>83</v>
      </c>
      <c r="B6" s="48"/>
      <c r="C6" s="49"/>
      <c r="D6" s="48"/>
      <c r="E6" s="49"/>
      <c r="F6" s="48"/>
    </row>
    <row r="7" spans="1:6" ht="15.6">
      <c r="A7" s="51"/>
      <c r="B7" s="52"/>
      <c r="C7" s="52"/>
      <c r="D7" s="52"/>
      <c r="E7" s="52"/>
    </row>
    <row r="8" spans="1:6" ht="13.2">
      <c r="A8" s="54"/>
      <c r="B8" s="54"/>
      <c r="C8" s="54"/>
      <c r="D8" s="54"/>
      <c r="E8" s="54"/>
    </row>
    <row r="9" spans="1:6" ht="13.8">
      <c r="A9" s="55" t="s">
        <v>32</v>
      </c>
      <c r="B9" s="56" t="s">
        <v>33</v>
      </c>
      <c r="C9" s="56"/>
      <c r="D9" s="57" t="s">
        <v>34</v>
      </c>
      <c r="E9" s="56" t="s">
        <v>35</v>
      </c>
    </row>
    <row r="10" spans="1:6" ht="15.6">
      <c r="A10" s="58"/>
      <c r="B10" s="58"/>
      <c r="C10" s="58"/>
      <c r="D10" s="58"/>
      <c r="E10" s="58"/>
    </row>
    <row r="11" spans="1:6" ht="13.8">
      <c r="A11" s="59" t="s">
        <v>37</v>
      </c>
      <c r="B11" s="60">
        <v>1623611</v>
      </c>
      <c r="C11" s="61"/>
      <c r="D11" s="59" t="s">
        <v>101</v>
      </c>
      <c r="E11" s="60"/>
    </row>
    <row r="12" spans="1:6" ht="13.8">
      <c r="A12" s="59"/>
      <c r="B12" s="60"/>
      <c r="C12" s="61"/>
      <c r="D12" s="59"/>
      <c r="E12" s="62"/>
    </row>
    <row r="13" spans="1:6" ht="13.8">
      <c r="A13" s="59" t="s">
        <v>43</v>
      </c>
      <c r="B13" s="60">
        <f>SUM(E13:E15)</f>
        <v>280000</v>
      </c>
      <c r="C13" s="61"/>
      <c r="D13" s="63" t="s">
        <v>182</v>
      </c>
      <c r="E13" s="60">
        <v>150000</v>
      </c>
    </row>
    <row r="14" spans="1:6" ht="13.8">
      <c r="A14" s="59"/>
      <c r="B14" s="60"/>
      <c r="C14" s="61"/>
      <c r="D14" s="63" t="s">
        <v>183</v>
      </c>
      <c r="E14" s="67">
        <v>120000</v>
      </c>
    </row>
    <row r="15" spans="1:6" ht="13.8">
      <c r="A15" s="59"/>
      <c r="B15" s="60"/>
      <c r="C15" s="61"/>
      <c r="D15" s="63" t="s">
        <v>184</v>
      </c>
      <c r="E15" s="67">
        <v>10000</v>
      </c>
    </row>
    <row r="16" spans="1:6" ht="13.8">
      <c r="A16" s="59"/>
      <c r="B16" s="60"/>
      <c r="C16" s="61"/>
      <c r="D16" s="63"/>
      <c r="E16" s="67"/>
    </row>
    <row r="17" spans="1:5" ht="13.8">
      <c r="A17" s="59" t="s">
        <v>102</v>
      </c>
      <c r="B17" s="60">
        <f>SUM(E17:E20)</f>
        <v>1101701</v>
      </c>
      <c r="C17" s="61"/>
      <c r="D17" s="63" t="s">
        <v>185</v>
      </c>
      <c r="E17" s="60">
        <v>35000</v>
      </c>
    </row>
    <row r="18" spans="1:5" ht="13.8">
      <c r="A18" s="59"/>
      <c r="B18" s="60"/>
      <c r="C18" s="61"/>
      <c r="D18" s="63" t="s">
        <v>186</v>
      </c>
      <c r="E18" s="67">
        <v>100000</v>
      </c>
    </row>
    <row r="19" spans="1:5" ht="13.8">
      <c r="A19" s="59"/>
      <c r="B19" s="60"/>
      <c r="C19" s="61"/>
      <c r="D19" s="63" t="s">
        <v>187</v>
      </c>
      <c r="E19" s="67">
        <f>150000+816701</f>
        <v>966701</v>
      </c>
    </row>
    <row r="20" spans="1:5" ht="13.8">
      <c r="A20" s="59"/>
      <c r="B20" s="60"/>
      <c r="C20" s="61"/>
      <c r="D20" s="63"/>
      <c r="E20" s="60"/>
    </row>
    <row r="21" spans="1:5" ht="13.8">
      <c r="A21" s="59" t="s">
        <v>38</v>
      </c>
      <c r="B21" s="60">
        <f>13097+136000</f>
        <v>149097</v>
      </c>
      <c r="C21" s="61"/>
      <c r="D21" s="59" t="s">
        <v>101</v>
      </c>
      <c r="E21" s="60"/>
    </row>
    <row r="22" spans="1:5" ht="13.8">
      <c r="A22" s="59"/>
      <c r="B22" s="60"/>
      <c r="C22" s="61"/>
      <c r="D22" s="59"/>
      <c r="E22" s="62"/>
    </row>
    <row r="23" spans="1:5" ht="13.8">
      <c r="A23" s="59" t="s">
        <v>39</v>
      </c>
      <c r="B23" s="60">
        <v>16118</v>
      </c>
      <c r="C23" s="61"/>
      <c r="D23" s="63" t="s">
        <v>103</v>
      </c>
      <c r="E23" s="60"/>
    </row>
    <row r="24" spans="1:5" ht="13.8">
      <c r="A24" s="59"/>
      <c r="B24" s="60"/>
      <c r="C24" s="61"/>
      <c r="D24" s="63"/>
      <c r="E24" s="67"/>
    </row>
    <row r="25" spans="1:5" ht="13.8">
      <c r="A25" s="59"/>
      <c r="B25" s="60"/>
      <c r="C25" s="61"/>
      <c r="D25" s="63"/>
      <c r="E25" s="62"/>
    </row>
    <row r="26" spans="1:5" ht="13.8">
      <c r="A26" s="59"/>
      <c r="B26" s="60"/>
      <c r="C26" s="61"/>
      <c r="D26" s="63"/>
      <c r="E26" s="62"/>
    </row>
    <row r="27" spans="1:5" ht="13.8">
      <c r="A27" s="59"/>
      <c r="B27" s="60"/>
      <c r="C27" s="61"/>
      <c r="D27" s="59"/>
      <c r="E27" s="67"/>
    </row>
    <row r="28" spans="1:5" ht="13.8">
      <c r="A28" s="59"/>
      <c r="B28" s="60"/>
      <c r="C28" s="61"/>
      <c r="D28" s="63"/>
      <c r="E28" s="61"/>
    </row>
    <row r="29" spans="1:5">
      <c r="A29" s="64"/>
      <c r="B29" s="64"/>
      <c r="C29" s="64"/>
      <c r="D29" s="64"/>
      <c r="E29" s="64"/>
    </row>
    <row r="31" spans="1:5" ht="13.2" thickBot="1"/>
    <row r="32" spans="1:5" ht="14.4" thickBot="1">
      <c r="A32" s="65" t="s">
        <v>36</v>
      </c>
      <c r="B32" s="173">
        <f>SUM(B11:B28)</f>
        <v>3170527</v>
      </c>
      <c r="C32" s="174"/>
      <c r="D32" s="66"/>
      <c r="E32" s="66"/>
    </row>
  </sheetData>
  <mergeCells count="1">
    <mergeCell ref="B32:C32"/>
  </mergeCells>
  <printOptions horizontalCentered="1"/>
  <pageMargins left="0.5" right="0.5" top="0.5" bottom="0.5" header="0.5" footer="0.25"/>
  <pageSetup scale="85" orientation="portrait" r:id="rId1"/>
  <headerFooter alignWithMargins="0">
    <oddFooter>&amp;R&amp;"Times New Roman,Regular"&amp;8Prepared: 02/08/2013
Finance Dept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F35"/>
  <sheetViews>
    <sheetView view="pageLayout" zoomScaleNormal="100" workbookViewId="0">
      <selection activeCell="D19" sqref="D19"/>
    </sheetView>
  </sheetViews>
  <sheetFormatPr defaultColWidth="9.109375" defaultRowHeight="13.2"/>
  <cols>
    <col min="1" max="1" width="52.6640625" style="69" customWidth="1"/>
    <col min="2" max="2" width="15.33203125" style="11" customWidth="1"/>
    <col min="3" max="3" width="1.6640625" style="12" customWidth="1"/>
    <col min="4" max="4" width="15.33203125" style="11" customWidth="1"/>
    <col min="5" max="5" width="1.6640625" style="12" customWidth="1"/>
    <col min="6" max="6" width="15.33203125" style="11" customWidth="1"/>
    <col min="7" max="7" width="15.33203125" style="69" customWidth="1"/>
    <col min="8" max="16384" width="9.109375" style="69"/>
  </cols>
  <sheetData>
    <row r="1" spans="1:6" ht="17.399999999999999">
      <c r="A1" s="68" t="str">
        <f>[7]Cons!A1</f>
        <v>ST. CHARLES PARISH</v>
      </c>
      <c r="B1" s="4"/>
      <c r="C1" s="5"/>
      <c r="D1" s="4"/>
      <c r="E1" s="5"/>
      <c r="F1" s="4"/>
    </row>
    <row r="2" spans="1:6" ht="15.6">
      <c r="A2" s="70" t="str">
        <f>Cons!A2</f>
        <v>2012 CONSOLIDATED OPERATING AND CAPITAL BUDGET</v>
      </c>
      <c r="B2" s="4"/>
      <c r="C2" s="5"/>
      <c r="D2" s="4"/>
      <c r="E2" s="5"/>
      <c r="F2" s="4"/>
    </row>
    <row r="3" spans="1:6">
      <c r="A3" s="71" t="str">
        <f>Cons!A3</f>
        <v>February 8, 2013</v>
      </c>
      <c r="B3" s="4"/>
      <c r="C3" s="5"/>
      <c r="D3" s="4"/>
      <c r="E3" s="5"/>
      <c r="F3" s="4"/>
    </row>
    <row r="4" spans="1:6">
      <c r="A4" s="72" t="s">
        <v>17</v>
      </c>
      <c r="B4" s="4"/>
      <c r="C4" s="5"/>
      <c r="D4" s="4"/>
      <c r="E4" s="5"/>
      <c r="F4" s="4"/>
    </row>
    <row r="5" spans="1:6" s="74" customFormat="1" ht="18">
      <c r="A5" s="73" t="s">
        <v>13</v>
      </c>
      <c r="B5" s="8"/>
      <c r="C5" s="9"/>
      <c r="D5" s="8"/>
      <c r="E5" s="9"/>
      <c r="F5" s="8"/>
    </row>
    <row r="6" spans="1:6" s="74" customFormat="1" ht="18">
      <c r="A6" s="73" t="s">
        <v>285</v>
      </c>
      <c r="B6" s="8"/>
      <c r="C6" s="9"/>
      <c r="D6" s="8"/>
      <c r="E6" s="9"/>
      <c r="F6" s="8"/>
    </row>
    <row r="7" spans="1:6">
      <c r="A7" s="72"/>
      <c r="B7" s="4"/>
      <c r="C7" s="5"/>
      <c r="D7" s="4"/>
      <c r="E7" s="5"/>
      <c r="F7" s="4"/>
    </row>
    <row r="9" spans="1:6" s="86" customFormat="1" ht="13.8">
      <c r="B9" s="39" t="s">
        <v>3</v>
      </c>
      <c r="C9" s="27"/>
      <c r="D9" s="39"/>
      <c r="E9" s="27"/>
      <c r="F9" s="39" t="s">
        <v>19</v>
      </c>
    </row>
    <row r="10" spans="1:6" s="86" customFormat="1" ht="13.8">
      <c r="B10" s="39" t="s">
        <v>20</v>
      </c>
      <c r="C10" s="27"/>
      <c r="D10" s="39" t="s">
        <v>21</v>
      </c>
      <c r="E10" s="27"/>
      <c r="F10" s="39" t="s">
        <v>20</v>
      </c>
    </row>
    <row r="11" spans="1:6" s="86" customFormat="1" ht="13.8">
      <c r="B11" s="87" t="s">
        <v>22</v>
      </c>
      <c r="C11" s="27"/>
      <c r="D11" s="87" t="s">
        <v>22</v>
      </c>
      <c r="E11" s="27"/>
      <c r="F11" s="87" t="s">
        <v>22</v>
      </c>
    </row>
    <row r="12" spans="1:6" s="86" customFormat="1" ht="13.8">
      <c r="B12" s="30"/>
      <c r="C12" s="31"/>
      <c r="D12" s="30"/>
      <c r="E12" s="31"/>
      <c r="F12" s="30"/>
    </row>
    <row r="13" spans="1:6" s="86" customFormat="1" ht="13.8">
      <c r="A13" s="88" t="s">
        <v>6</v>
      </c>
      <c r="B13" s="30"/>
      <c r="C13" s="31"/>
      <c r="D13" s="30"/>
      <c r="E13" s="31"/>
      <c r="F13" s="30"/>
    </row>
    <row r="14" spans="1:6" s="86" customFormat="1" ht="13.8">
      <c r="B14" s="30"/>
      <c r="C14" s="31"/>
      <c r="D14" s="30"/>
      <c r="E14" s="31"/>
      <c r="F14" s="30"/>
    </row>
    <row r="15" spans="1:6" s="86" customFormat="1" ht="13.8">
      <c r="A15" s="86" t="s">
        <v>286</v>
      </c>
      <c r="B15" s="30"/>
      <c r="C15" s="31"/>
      <c r="D15" s="30"/>
      <c r="E15" s="31"/>
      <c r="F15" s="30"/>
    </row>
    <row r="16" spans="1:6" s="86" customFormat="1" ht="13.8">
      <c r="A16" s="86" t="s">
        <v>287</v>
      </c>
      <c r="B16" s="30">
        <v>1878376</v>
      </c>
      <c r="C16" s="31"/>
      <c r="D16" s="30">
        <v>0</v>
      </c>
      <c r="E16" s="31"/>
      <c r="F16" s="30">
        <f>+B16+D16</f>
        <v>1878376</v>
      </c>
    </row>
    <row r="17" spans="1:6" s="86" customFormat="1" ht="13.8">
      <c r="A17" s="86" t="s">
        <v>288</v>
      </c>
      <c r="B17" s="30">
        <v>220000</v>
      </c>
      <c r="C17" s="31"/>
      <c r="D17" s="30">
        <v>0</v>
      </c>
      <c r="E17" s="31"/>
      <c r="F17" s="30">
        <f>+B17+D17</f>
        <v>220000</v>
      </c>
    </row>
    <row r="18" spans="1:6" s="86" customFormat="1" ht="13.8">
      <c r="A18" s="86" t="s">
        <v>289</v>
      </c>
      <c r="B18" s="30">
        <v>2960560</v>
      </c>
      <c r="C18" s="31"/>
      <c r="D18" s="30">
        <v>-155000</v>
      </c>
      <c r="E18" s="31"/>
      <c r="F18" s="30">
        <f>+B18+D18</f>
        <v>2805560</v>
      </c>
    </row>
    <row r="19" spans="1:6" s="86" customFormat="1" ht="13.8">
      <c r="A19" s="86" t="s">
        <v>290</v>
      </c>
      <c r="B19" s="30">
        <v>50000</v>
      </c>
      <c r="C19" s="31"/>
      <c r="D19" s="30">
        <v>0</v>
      </c>
      <c r="E19" s="31"/>
      <c r="F19" s="30">
        <f>+B19+D19</f>
        <v>50000</v>
      </c>
    </row>
    <row r="20" spans="1:6" s="86" customFormat="1" ht="13.8">
      <c r="A20" s="86" t="s">
        <v>291</v>
      </c>
      <c r="B20" s="30">
        <v>600000</v>
      </c>
      <c r="C20" s="31"/>
      <c r="D20" s="30">
        <v>0</v>
      </c>
      <c r="E20" s="31"/>
      <c r="F20" s="30">
        <f>+B20+D20</f>
        <v>600000</v>
      </c>
    </row>
    <row r="21" spans="1:6" s="86" customFormat="1" ht="13.8">
      <c r="A21" s="86" t="s">
        <v>292</v>
      </c>
      <c r="B21" s="35">
        <f>SUM(B16:B20)</f>
        <v>5708936</v>
      </c>
      <c r="C21" s="31"/>
      <c r="D21" s="35">
        <f>SUM(D16:D20)</f>
        <v>-155000</v>
      </c>
      <c r="E21" s="31"/>
      <c r="F21" s="35">
        <f>SUM(F16:F20)</f>
        <v>5553936</v>
      </c>
    </row>
    <row r="22" spans="1:6" s="86" customFormat="1" ht="13.8">
      <c r="B22" s="30"/>
      <c r="C22" s="31"/>
      <c r="D22" s="30"/>
      <c r="E22" s="31"/>
      <c r="F22" s="30"/>
    </row>
    <row r="23" spans="1:6" s="88" customFormat="1" ht="14.4" thickBot="1">
      <c r="A23" s="88" t="s">
        <v>14</v>
      </c>
      <c r="B23" s="33">
        <f>B21</f>
        <v>5708936</v>
      </c>
      <c r="C23" s="29"/>
      <c r="D23" s="33">
        <f>D21</f>
        <v>-155000</v>
      </c>
      <c r="E23" s="29"/>
      <c r="F23" s="33">
        <f>F21</f>
        <v>5553936</v>
      </c>
    </row>
    <row r="24" spans="1:6" s="86" customFormat="1" ht="13.8">
      <c r="B24" s="30"/>
      <c r="C24" s="31"/>
      <c r="D24" s="30"/>
      <c r="E24" s="31"/>
      <c r="F24" s="30"/>
    </row>
    <row r="25" spans="1:6" s="86" customFormat="1" ht="13.8">
      <c r="B25" s="30"/>
      <c r="C25" s="31"/>
      <c r="D25" s="30"/>
      <c r="E25" s="31"/>
      <c r="F25" s="30"/>
    </row>
    <row r="26" spans="1:6" s="86" customFormat="1" ht="13.8">
      <c r="B26" s="30"/>
      <c r="C26" s="31"/>
      <c r="D26" s="30"/>
      <c r="E26" s="31"/>
      <c r="F26" s="30"/>
    </row>
    <row r="27" spans="1:6" s="86" customFormat="1" ht="13.8">
      <c r="B27" s="30"/>
      <c r="C27" s="31"/>
      <c r="D27" s="30"/>
      <c r="E27" s="31"/>
      <c r="F27" s="30"/>
    </row>
    <row r="28" spans="1:6" s="86" customFormat="1" ht="13.8">
      <c r="B28" s="30"/>
      <c r="C28" s="31"/>
      <c r="D28" s="30"/>
      <c r="E28" s="31"/>
      <c r="F28" s="30"/>
    </row>
    <row r="29" spans="1:6" s="86" customFormat="1" ht="13.8">
      <c r="B29" s="30"/>
      <c r="C29" s="31"/>
      <c r="D29" s="30"/>
      <c r="E29" s="31"/>
      <c r="F29" s="30"/>
    </row>
    <row r="30" spans="1:6" s="86" customFormat="1" ht="13.8">
      <c r="B30" s="30"/>
      <c r="C30" s="31"/>
      <c r="D30" s="30"/>
      <c r="E30" s="31"/>
      <c r="F30" s="30"/>
    </row>
    <row r="31" spans="1:6" s="86" customFormat="1" ht="13.8">
      <c r="B31" s="30"/>
      <c r="C31" s="31"/>
      <c r="D31" s="30"/>
      <c r="E31" s="31"/>
      <c r="F31" s="30"/>
    </row>
    <row r="32" spans="1:6" s="86" customFormat="1" ht="13.8">
      <c r="B32" s="30"/>
      <c r="C32" s="31"/>
      <c r="D32" s="30"/>
      <c r="E32" s="31"/>
      <c r="F32" s="30"/>
    </row>
    <row r="33" spans="2:6" s="86" customFormat="1" ht="13.8">
      <c r="B33" s="30"/>
      <c r="C33" s="31"/>
      <c r="D33" s="30"/>
      <c r="E33" s="31"/>
      <c r="F33" s="30"/>
    </row>
    <row r="34" spans="2:6" s="86" customFormat="1" ht="13.8">
      <c r="B34" s="30"/>
      <c r="C34" s="31"/>
      <c r="D34" s="30"/>
      <c r="E34" s="31"/>
      <c r="F34" s="30"/>
    </row>
    <row r="35" spans="2:6" s="86" customFormat="1" ht="13.8">
      <c r="B35" s="30"/>
      <c r="C35" s="31"/>
      <c r="D35" s="30"/>
      <c r="E35" s="31"/>
      <c r="F35" s="30"/>
    </row>
  </sheetData>
  <printOptions horizontalCentered="1"/>
  <pageMargins left="0.5" right="0.5" top="0.5" bottom="0.5" header="0.5" footer="0.25"/>
  <pageSetup scale="85" orientation="portrait" r:id="rId1"/>
  <headerFooter alignWithMargins="0">
    <oddFooter>&amp;R&amp;"Times New Roman,Regular"&amp;8Prepared: 02/08/2013
Finance Dept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1:F44"/>
  <sheetViews>
    <sheetView view="pageLayout" zoomScaleNormal="100" workbookViewId="0">
      <selection activeCell="D40" activeCellId="1" sqref="D41 D40"/>
    </sheetView>
  </sheetViews>
  <sheetFormatPr defaultColWidth="9.109375" defaultRowHeight="13.2"/>
  <cols>
    <col min="1" max="1" width="52.6640625" style="69" customWidth="1"/>
    <col min="2" max="2" width="15.33203125" style="11" customWidth="1"/>
    <col min="3" max="3" width="1.6640625" style="12" customWidth="1"/>
    <col min="4" max="4" width="15.33203125" style="11" customWidth="1"/>
    <col min="5" max="5" width="1.6640625" style="12" customWidth="1"/>
    <col min="6" max="6" width="15.33203125" style="11" customWidth="1"/>
    <col min="7" max="7" width="15.33203125" style="69" customWidth="1"/>
    <col min="8" max="16384" width="9.109375" style="69"/>
  </cols>
  <sheetData>
    <row r="1" spans="1:6" ht="17.399999999999999">
      <c r="A1" s="68" t="str">
        <f>[7]Cons!A1</f>
        <v>ST. CHARLES PARISH</v>
      </c>
      <c r="B1" s="4"/>
      <c r="C1" s="5"/>
      <c r="D1" s="4"/>
      <c r="E1" s="5"/>
      <c r="F1" s="4"/>
    </row>
    <row r="2" spans="1:6" ht="15.6">
      <c r="A2" s="70" t="str">
        <f>Cons!A2</f>
        <v>2012 CONSOLIDATED OPERATING AND CAPITAL BUDGET</v>
      </c>
      <c r="B2" s="4"/>
      <c r="C2" s="5"/>
      <c r="D2" s="4"/>
      <c r="E2" s="5"/>
      <c r="F2" s="4"/>
    </row>
    <row r="3" spans="1:6">
      <c r="A3" s="71" t="str">
        <f>Cons!A3</f>
        <v>February 8, 2013</v>
      </c>
      <c r="B3" s="4"/>
      <c r="C3" s="5"/>
      <c r="D3" s="4"/>
      <c r="E3" s="5"/>
      <c r="F3" s="4"/>
    </row>
    <row r="4" spans="1:6">
      <c r="A4" s="72" t="s">
        <v>17</v>
      </c>
      <c r="B4" s="4"/>
      <c r="C4" s="5"/>
      <c r="D4" s="4"/>
      <c r="E4" s="5"/>
      <c r="F4" s="4"/>
    </row>
    <row r="5" spans="1:6" s="74" customFormat="1" ht="18">
      <c r="A5" s="73" t="s">
        <v>44</v>
      </c>
      <c r="B5" s="8"/>
      <c r="C5" s="9"/>
      <c r="D5" s="8"/>
      <c r="E5" s="9"/>
      <c r="F5" s="8"/>
    </row>
    <row r="6" spans="1:6">
      <c r="A6" s="72"/>
      <c r="B6" s="4"/>
      <c r="C6" s="5"/>
      <c r="D6" s="4"/>
      <c r="E6" s="5"/>
      <c r="F6" s="4"/>
    </row>
    <row r="8" spans="1:6" s="75" customFormat="1" ht="15.6">
      <c r="B8" s="76" t="s">
        <v>3</v>
      </c>
      <c r="C8" s="77"/>
      <c r="D8" s="76"/>
      <c r="E8" s="77"/>
      <c r="F8" s="76" t="s">
        <v>19</v>
      </c>
    </row>
    <row r="9" spans="1:6" s="75" customFormat="1" ht="15.6">
      <c r="B9" s="76" t="s">
        <v>20</v>
      </c>
      <c r="C9" s="77"/>
      <c r="D9" s="76" t="s">
        <v>21</v>
      </c>
      <c r="E9" s="77"/>
      <c r="F9" s="76" t="s">
        <v>20</v>
      </c>
    </row>
    <row r="10" spans="1:6" s="75" customFormat="1" ht="15.6">
      <c r="B10" s="78" t="s">
        <v>22</v>
      </c>
      <c r="C10" s="77"/>
      <c r="D10" s="78" t="s">
        <v>22</v>
      </c>
      <c r="E10" s="77"/>
      <c r="F10" s="78" t="s">
        <v>22</v>
      </c>
    </row>
    <row r="11" spans="1:6" s="79" customFormat="1" ht="15.6">
      <c r="A11" s="79" t="s">
        <v>23</v>
      </c>
      <c r="B11" s="80">
        <v>17702485</v>
      </c>
      <c r="C11" s="81"/>
      <c r="D11" s="80">
        <f>'105'!D11+'113'!D11</f>
        <v>345173</v>
      </c>
      <c r="E11" s="81"/>
      <c r="F11" s="80">
        <f>+B11+D11</f>
        <v>18047658</v>
      </c>
    </row>
    <row r="12" spans="1:6" s="79" customFormat="1" ht="15.6">
      <c r="B12" s="81"/>
      <c r="C12" s="81"/>
      <c r="D12" s="81"/>
      <c r="E12" s="81"/>
      <c r="F12" s="81"/>
    </row>
    <row r="13" spans="1:6" s="75" customFormat="1" ht="15.75" customHeight="1">
      <c r="A13" s="75" t="s">
        <v>26</v>
      </c>
      <c r="B13" s="82">
        <v>48903829</v>
      </c>
      <c r="C13" s="16"/>
      <c r="D13" s="82">
        <f>'105'!D14+'113'!D14</f>
        <v>-16300</v>
      </c>
      <c r="E13" s="16"/>
      <c r="F13" s="82">
        <f>B13+D13</f>
        <v>48887529</v>
      </c>
    </row>
    <row r="14" spans="1:6" s="75" customFormat="1" ht="15.6">
      <c r="B14" s="15"/>
      <c r="C14" s="16"/>
      <c r="D14" s="15"/>
      <c r="E14" s="16"/>
      <c r="F14" s="15"/>
    </row>
    <row r="15" spans="1:6" s="79" customFormat="1" ht="16.2" thickBot="1">
      <c r="A15" s="79" t="s">
        <v>5</v>
      </c>
      <c r="B15" s="83">
        <f>B11+B13</f>
        <v>66606314</v>
      </c>
      <c r="C15" s="81"/>
      <c r="D15" s="83">
        <f>D11+D13</f>
        <v>328873</v>
      </c>
      <c r="E15" s="81"/>
      <c r="F15" s="83">
        <f>F11+F13</f>
        <v>66935187</v>
      </c>
    </row>
    <row r="16" spans="1:6" s="75" customFormat="1" ht="15.6">
      <c r="B16" s="15"/>
      <c r="C16" s="16"/>
      <c r="D16" s="15"/>
      <c r="E16" s="16"/>
      <c r="F16" s="15"/>
    </row>
    <row r="17" spans="1:6" s="75" customFormat="1" ht="15.6">
      <c r="B17" s="15"/>
      <c r="C17" s="16"/>
      <c r="D17" s="15"/>
      <c r="E17" s="16"/>
      <c r="F17" s="15"/>
    </row>
    <row r="18" spans="1:6" s="75" customFormat="1" ht="15.6">
      <c r="A18" s="79" t="s">
        <v>6</v>
      </c>
      <c r="B18" s="15"/>
      <c r="C18" s="16"/>
      <c r="D18" s="15"/>
      <c r="E18" s="16"/>
      <c r="F18" s="15"/>
    </row>
    <row r="19" spans="1:6" s="75" customFormat="1" ht="15.6">
      <c r="B19" s="15"/>
      <c r="C19" s="16"/>
      <c r="D19" s="15"/>
      <c r="E19" s="16"/>
      <c r="F19" s="15"/>
    </row>
    <row r="20" spans="1:6" s="75" customFormat="1" ht="15.6">
      <c r="A20" s="75" t="s">
        <v>7</v>
      </c>
      <c r="B20" s="15">
        <v>15679325</v>
      </c>
      <c r="C20" s="16"/>
      <c r="D20" s="15">
        <f>'[7]113'!D23</f>
        <v>0</v>
      </c>
      <c r="E20" s="16"/>
      <c r="F20" s="15">
        <f>+B20+D20</f>
        <v>15679325</v>
      </c>
    </row>
    <row r="21" spans="1:6" s="75" customFormat="1" ht="15.6">
      <c r="B21" s="15"/>
      <c r="C21" s="16"/>
      <c r="D21" s="15"/>
      <c r="E21" s="16"/>
      <c r="F21" s="15"/>
    </row>
    <row r="22" spans="1:6" s="75" customFormat="1" ht="15.6">
      <c r="A22" s="75" t="s">
        <v>8</v>
      </c>
      <c r="B22" s="15">
        <v>7780050</v>
      </c>
      <c r="C22" s="16"/>
      <c r="D22" s="15">
        <v>0</v>
      </c>
      <c r="E22" s="16"/>
      <c r="F22" s="15">
        <f>+B22+D22</f>
        <v>7780050</v>
      </c>
    </row>
    <row r="23" spans="1:6" s="75" customFormat="1" ht="15.6">
      <c r="B23" s="15"/>
      <c r="C23" s="16"/>
      <c r="D23" s="15"/>
      <c r="E23" s="16"/>
      <c r="F23" s="15"/>
    </row>
    <row r="24" spans="1:6" s="75" customFormat="1" ht="15.6">
      <c r="A24" s="75" t="s">
        <v>28</v>
      </c>
      <c r="B24" s="15">
        <v>5019212</v>
      </c>
      <c r="C24" s="16"/>
      <c r="D24" s="15">
        <f>'[7]113'!D27</f>
        <v>0</v>
      </c>
      <c r="E24" s="16"/>
      <c r="F24" s="15">
        <f>+B24+D24</f>
        <v>5019212</v>
      </c>
    </row>
    <row r="25" spans="1:6" s="75" customFormat="1" ht="15.6">
      <c r="B25" s="15"/>
      <c r="C25" s="16"/>
      <c r="D25" s="15"/>
      <c r="E25" s="16"/>
      <c r="F25" s="15"/>
    </row>
    <row r="26" spans="1:6" s="75" customFormat="1" ht="15.6">
      <c r="A26" s="75" t="s">
        <v>9</v>
      </c>
      <c r="B26" s="15">
        <v>164775</v>
      </c>
      <c r="C26" s="16"/>
      <c r="D26" s="15">
        <f>'[7]113'!D29</f>
        <v>0</v>
      </c>
      <c r="E26" s="16"/>
      <c r="F26" s="15">
        <f>+B26+D26</f>
        <v>164775</v>
      </c>
    </row>
    <row r="27" spans="1:6" s="75" customFormat="1" ht="15.6">
      <c r="B27" s="15"/>
      <c r="C27" s="16"/>
      <c r="D27" s="15"/>
      <c r="E27" s="16"/>
      <c r="F27" s="15"/>
    </row>
    <row r="28" spans="1:6" s="75" customFormat="1" ht="15.6">
      <c r="A28" s="75" t="s">
        <v>11</v>
      </c>
      <c r="B28" s="15">
        <v>20671048</v>
      </c>
      <c r="C28" s="16"/>
      <c r="D28" s="15">
        <f>'105'!D35+'113'!D38</f>
        <v>483873</v>
      </c>
      <c r="E28" s="16"/>
      <c r="F28" s="15">
        <f>+B28+D28</f>
        <v>21154921</v>
      </c>
    </row>
    <row r="29" spans="1:6" s="75" customFormat="1" ht="15.6">
      <c r="B29" s="15"/>
      <c r="C29" s="16"/>
      <c r="D29" s="15"/>
      <c r="E29" s="16"/>
      <c r="F29" s="15"/>
    </row>
    <row r="30" spans="1:6" s="75" customFormat="1" ht="15.6" hidden="1">
      <c r="A30" s="75" t="s">
        <v>11</v>
      </c>
      <c r="B30" s="15">
        <v>0</v>
      </c>
      <c r="C30" s="16"/>
      <c r="D30" s="15">
        <v>0</v>
      </c>
      <c r="E30" s="16"/>
      <c r="F30" s="15">
        <f>+B30+D30</f>
        <v>0</v>
      </c>
    </row>
    <row r="31" spans="1:6" s="75" customFormat="1" ht="15.6" hidden="1">
      <c r="B31" s="15"/>
      <c r="C31" s="16"/>
      <c r="D31" s="15"/>
      <c r="E31" s="16"/>
      <c r="F31" s="15"/>
    </row>
    <row r="32" spans="1:6" s="75" customFormat="1" ht="15.6">
      <c r="A32" s="75" t="s">
        <v>12</v>
      </c>
      <c r="B32" s="16">
        <v>6490056</v>
      </c>
      <c r="C32" s="16"/>
      <c r="D32" s="16">
        <v>0</v>
      </c>
      <c r="E32" s="16"/>
      <c r="F32" s="16">
        <f>+B32+D32</f>
        <v>6490056</v>
      </c>
    </row>
    <row r="33" spans="1:6" s="75" customFormat="1" ht="15.6">
      <c r="B33" s="15"/>
      <c r="C33" s="16"/>
      <c r="D33" s="15"/>
      <c r="E33" s="16"/>
      <c r="F33" s="15"/>
    </row>
    <row r="34" spans="1:6" s="75" customFormat="1" ht="15.6">
      <c r="A34" s="75" t="s">
        <v>13</v>
      </c>
      <c r="B34" s="82">
        <v>2195090</v>
      </c>
      <c r="C34" s="16"/>
      <c r="D34" s="82">
        <v>0</v>
      </c>
      <c r="E34" s="16"/>
      <c r="F34" s="82">
        <f>D34+B34</f>
        <v>2195090</v>
      </c>
    </row>
    <row r="35" spans="1:6" s="75" customFormat="1" ht="15.6">
      <c r="B35" s="16"/>
      <c r="C35" s="16"/>
      <c r="D35" s="16"/>
      <c r="E35" s="16"/>
      <c r="F35" s="15"/>
    </row>
    <row r="36" spans="1:6" s="75" customFormat="1" ht="15.6">
      <c r="B36" s="15"/>
      <c r="C36" s="16"/>
      <c r="D36" s="15"/>
      <c r="E36" s="16"/>
      <c r="F36" s="15"/>
    </row>
    <row r="37" spans="1:6" s="79" customFormat="1" ht="16.2" thickBot="1">
      <c r="A37" s="79" t="s">
        <v>14</v>
      </c>
      <c r="B37" s="83">
        <f>B34+B32+B30+B28+B26+B24+B22+B20</f>
        <v>57999556</v>
      </c>
      <c r="C37" s="81"/>
      <c r="D37" s="83">
        <f>D34+D32+D30+D28+D26+D24+D22+D20</f>
        <v>483873</v>
      </c>
      <c r="E37" s="81"/>
      <c r="F37" s="83">
        <f>F34+F32+F30+F28+F26+F24+F22+F20</f>
        <v>58483429</v>
      </c>
    </row>
    <row r="38" spans="1:6" s="75" customFormat="1" ht="15.6">
      <c r="B38" s="15"/>
      <c r="C38" s="16"/>
      <c r="D38" s="15"/>
      <c r="E38" s="16"/>
      <c r="F38" s="15"/>
    </row>
    <row r="39" spans="1:6" s="79" customFormat="1" ht="15.6">
      <c r="A39" s="79" t="s">
        <v>15</v>
      </c>
      <c r="B39" s="80"/>
      <c r="C39" s="81"/>
      <c r="D39" s="80"/>
      <c r="E39" s="81"/>
      <c r="F39" s="80"/>
    </row>
    <row r="40" spans="1:6" s="79" customFormat="1" ht="16.2" thickBot="1">
      <c r="A40" s="79" t="s">
        <v>16</v>
      </c>
      <c r="B40" s="84">
        <f>B15-B37</f>
        <v>8606758</v>
      </c>
      <c r="C40" s="81"/>
      <c r="D40" s="84">
        <f>D15-D37</f>
        <v>-155000</v>
      </c>
      <c r="E40" s="81"/>
      <c r="F40" s="84">
        <f>F15-F37</f>
        <v>8451758</v>
      </c>
    </row>
    <row r="41" spans="1:6" s="75" customFormat="1" ht="16.2" thickTop="1">
      <c r="A41" s="85"/>
      <c r="B41" s="15"/>
      <c r="C41" s="16"/>
      <c r="D41" s="15"/>
      <c r="E41" s="16"/>
      <c r="F41" s="15"/>
    </row>
    <row r="42" spans="1:6" s="75" customFormat="1" ht="15.6">
      <c r="B42" s="15"/>
      <c r="C42" s="16"/>
      <c r="D42" s="15"/>
      <c r="E42" s="16"/>
      <c r="F42" s="15"/>
    </row>
    <row r="43" spans="1:6" s="75" customFormat="1" ht="15.6">
      <c r="B43" s="15"/>
      <c r="C43" s="16"/>
      <c r="D43" s="15"/>
      <c r="E43" s="16"/>
      <c r="F43" s="15"/>
    </row>
    <row r="44" spans="1:6" s="75" customFormat="1" ht="15.6">
      <c r="B44" s="15"/>
      <c r="C44" s="16"/>
      <c r="D44" s="15"/>
      <c r="E44" s="16"/>
      <c r="F44" s="15"/>
    </row>
  </sheetData>
  <printOptions horizontalCentered="1"/>
  <pageMargins left="0.5" right="0.5" top="0.5" bottom="0.5" header="0.5" footer="0.25"/>
  <pageSetup scale="85" orientation="portrait" r:id="rId1"/>
  <headerFooter alignWithMargins="0">
    <oddFooter>&amp;R&amp;"Times New Roman,Regular"&amp;8Prepared: 02/08/2013
Finance Dept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F58"/>
  <sheetViews>
    <sheetView view="pageLayout" topLeftCell="A4" zoomScaleNormal="100" workbookViewId="0">
      <selection activeCell="D14" sqref="D14"/>
    </sheetView>
  </sheetViews>
  <sheetFormatPr defaultColWidth="9.109375" defaultRowHeight="13.2"/>
  <cols>
    <col min="1" max="1" width="52.6640625" style="93" customWidth="1"/>
    <col min="2" max="2" width="19.33203125" style="11" customWidth="1"/>
    <col min="3" max="3" width="1.6640625" style="12" customWidth="1"/>
    <col min="4" max="4" width="19.33203125" style="11" customWidth="1"/>
    <col min="5" max="5" width="1.6640625" style="12" customWidth="1"/>
    <col min="6" max="6" width="19.33203125" style="11" customWidth="1"/>
    <col min="7" max="7" width="15.33203125" style="93" customWidth="1"/>
    <col min="8" max="16384" width="9.109375" style="93"/>
  </cols>
  <sheetData>
    <row r="1" spans="1:6" ht="17.399999999999999">
      <c r="A1" s="90" t="str">
        <f>[9]Cons!A1</f>
        <v>ST. CHARLES PARISH</v>
      </c>
      <c r="B1" s="4"/>
      <c r="C1" s="5"/>
      <c r="D1" s="4"/>
      <c r="E1" s="5"/>
      <c r="F1" s="4"/>
    </row>
    <row r="2" spans="1:6" ht="15.6">
      <c r="A2" s="94" t="str">
        <f>[9]Cons!A2</f>
        <v>2011 CONSOLIDATED OPERATING AND CAPITAL BUDGET</v>
      </c>
      <c r="B2" s="4"/>
      <c r="C2" s="5"/>
      <c r="D2" s="4"/>
      <c r="E2" s="5"/>
      <c r="F2" s="4"/>
    </row>
    <row r="3" spans="1:6">
      <c r="A3" s="95" t="str">
        <f>Cons!A3</f>
        <v>February 8, 2013</v>
      </c>
      <c r="B3" s="4"/>
      <c r="C3" s="5"/>
      <c r="D3" s="4"/>
      <c r="E3" s="5"/>
      <c r="F3" s="4"/>
    </row>
    <row r="4" spans="1:6">
      <c r="A4" s="96" t="s">
        <v>17</v>
      </c>
      <c r="B4" s="4"/>
      <c r="C4" s="5"/>
      <c r="D4" s="4"/>
      <c r="E4" s="5"/>
      <c r="F4" s="4"/>
    </row>
    <row r="5" spans="1:6" s="100" customFormat="1" ht="18">
      <c r="A5" s="97" t="s">
        <v>198</v>
      </c>
      <c r="B5" s="8"/>
      <c r="C5" s="9"/>
      <c r="D5" s="8"/>
      <c r="E5" s="9"/>
      <c r="F5" s="8"/>
    </row>
    <row r="6" spans="1:6" s="100" customFormat="1" ht="18">
      <c r="A6" s="97" t="s">
        <v>199</v>
      </c>
      <c r="B6" s="8"/>
      <c r="C6" s="9"/>
      <c r="D6" s="8"/>
      <c r="E6" s="9"/>
      <c r="F6" s="8"/>
    </row>
    <row r="7" spans="1:6">
      <c r="A7" s="96"/>
      <c r="B7" s="4"/>
      <c r="C7" s="5"/>
      <c r="D7" s="4"/>
      <c r="E7" s="5"/>
      <c r="F7" s="4"/>
    </row>
    <row r="8" spans="1:6" s="147" customFormat="1" ht="13.8">
      <c r="B8" s="39" t="s">
        <v>3</v>
      </c>
      <c r="C8" s="27"/>
      <c r="D8" s="39"/>
      <c r="E8" s="27"/>
      <c r="F8" s="39" t="s">
        <v>19</v>
      </c>
    </row>
    <row r="9" spans="1:6" s="147" customFormat="1" ht="13.8">
      <c r="B9" s="39" t="s">
        <v>20</v>
      </c>
      <c r="C9" s="27"/>
      <c r="D9" s="39" t="s">
        <v>21</v>
      </c>
      <c r="E9" s="27"/>
      <c r="F9" s="39" t="s">
        <v>20</v>
      </c>
    </row>
    <row r="10" spans="1:6" s="147" customFormat="1" ht="13.8">
      <c r="B10" s="87" t="s">
        <v>22</v>
      </c>
      <c r="C10" s="27"/>
      <c r="D10" s="87" t="s">
        <v>22</v>
      </c>
      <c r="E10" s="27"/>
      <c r="F10" s="87" t="s">
        <v>22</v>
      </c>
    </row>
    <row r="11" spans="1:6" s="148" customFormat="1" ht="13.8">
      <c r="A11" s="148" t="s">
        <v>23</v>
      </c>
      <c r="B11" s="149">
        <v>1863303</v>
      </c>
      <c r="C11" s="29"/>
      <c r="D11" s="28">
        <v>0</v>
      </c>
      <c r="E11" s="29"/>
      <c r="F11" s="28">
        <f>+B11+D11</f>
        <v>1863303</v>
      </c>
    </row>
    <row r="12" spans="1:6" s="148" customFormat="1" ht="13.8">
      <c r="B12" s="29"/>
      <c r="C12" s="29"/>
      <c r="D12" s="29"/>
      <c r="E12" s="29"/>
      <c r="F12" s="29"/>
    </row>
    <row r="13" spans="1:6" s="147" customFormat="1" ht="15.75" customHeight="1">
      <c r="A13" s="147" t="s">
        <v>45</v>
      </c>
    </row>
    <row r="14" spans="1:6" s="147" customFormat="1" ht="15.75" customHeight="1">
      <c r="A14" s="170" t="s">
        <v>284</v>
      </c>
      <c r="B14" s="32">
        <v>1549000</v>
      </c>
      <c r="C14" s="31"/>
      <c r="D14" s="32">
        <v>0</v>
      </c>
      <c r="E14" s="31"/>
      <c r="F14" s="32">
        <f>B14+D14</f>
        <v>1549000</v>
      </c>
    </row>
    <row r="15" spans="1:6" s="147" customFormat="1" ht="15.75" customHeight="1">
      <c r="A15" s="147" t="s">
        <v>46</v>
      </c>
      <c r="B15" s="89">
        <f>SUM(B14:B14)</f>
        <v>1549000</v>
      </c>
      <c r="C15" s="31"/>
      <c r="D15" s="31">
        <f>SUM(D14)</f>
        <v>0</v>
      </c>
      <c r="E15" s="31"/>
      <c r="F15" s="31">
        <f>SUM(F14:F14)</f>
        <v>1549000</v>
      </c>
    </row>
    <row r="16" spans="1:6" s="147" customFormat="1" ht="13.8">
      <c r="B16" s="30"/>
      <c r="C16" s="31"/>
      <c r="D16" s="30"/>
      <c r="E16" s="31"/>
      <c r="F16" s="30"/>
    </row>
    <row r="17" spans="1:6" s="148" customFormat="1" ht="14.4" thickBot="1">
      <c r="A17" s="148" t="s">
        <v>5</v>
      </c>
      <c r="B17" s="33">
        <f>B11+B15</f>
        <v>3412303</v>
      </c>
      <c r="C17" s="29"/>
      <c r="D17" s="33">
        <f>D11+D15</f>
        <v>0</v>
      </c>
      <c r="E17" s="29"/>
      <c r="F17" s="33">
        <f>F11+F15</f>
        <v>3412303</v>
      </c>
    </row>
    <row r="18" spans="1:6" s="147" customFormat="1" ht="13.8">
      <c r="B18" s="30"/>
      <c r="C18" s="31"/>
      <c r="D18" s="30"/>
      <c r="E18" s="31"/>
      <c r="F18" s="30"/>
    </row>
    <row r="19" spans="1:6" s="147" customFormat="1" ht="13.8">
      <c r="B19" s="30"/>
      <c r="C19" s="31"/>
      <c r="D19" s="30"/>
      <c r="E19" s="31"/>
      <c r="F19" s="30"/>
    </row>
    <row r="20" spans="1:6" s="147" customFormat="1" ht="13.8">
      <c r="A20" s="148" t="s">
        <v>6</v>
      </c>
      <c r="B20" s="30"/>
      <c r="C20" s="31"/>
      <c r="D20" s="30"/>
      <c r="E20" s="31"/>
      <c r="F20" s="30"/>
    </row>
    <row r="21" spans="1:6" s="147" customFormat="1" ht="13.8">
      <c r="B21" s="30"/>
      <c r="C21" s="31"/>
      <c r="D21" s="30"/>
      <c r="E21" s="31"/>
      <c r="F21" s="30"/>
    </row>
    <row r="22" spans="1:6" s="147" customFormat="1" ht="13.8">
      <c r="A22" s="147" t="s">
        <v>7</v>
      </c>
      <c r="B22" s="30">
        <v>54535</v>
      </c>
      <c r="C22" s="31"/>
      <c r="D22" s="30">
        <v>0</v>
      </c>
      <c r="E22" s="31"/>
      <c r="F22" s="30">
        <f>+B22+D22</f>
        <v>54535</v>
      </c>
    </row>
    <row r="23" spans="1:6" s="147" customFormat="1" ht="13.8">
      <c r="B23" s="30"/>
      <c r="C23" s="31"/>
      <c r="D23" s="30"/>
      <c r="E23" s="31"/>
      <c r="F23" s="30"/>
    </row>
    <row r="24" spans="1:6" s="147" customFormat="1" ht="13.8">
      <c r="A24" s="147" t="s">
        <v>8</v>
      </c>
      <c r="B24" s="30">
        <v>1269195</v>
      </c>
      <c r="C24" s="31"/>
      <c r="D24" s="30">
        <v>0</v>
      </c>
      <c r="E24" s="31"/>
      <c r="F24" s="30">
        <f>+B24+D24</f>
        <v>1269195</v>
      </c>
    </row>
    <row r="25" spans="1:6" s="147" customFormat="1" ht="13.8">
      <c r="B25" s="30"/>
      <c r="C25" s="31"/>
      <c r="D25" s="30"/>
      <c r="E25" s="31"/>
      <c r="F25" s="30"/>
    </row>
    <row r="26" spans="1:6" s="147" customFormat="1" ht="13.8">
      <c r="A26" s="147" t="s">
        <v>28</v>
      </c>
      <c r="B26" s="30">
        <v>50280</v>
      </c>
      <c r="C26" s="31"/>
      <c r="D26" s="30">
        <v>0</v>
      </c>
      <c r="E26" s="31"/>
      <c r="F26" s="30">
        <f>+B26+D26</f>
        <v>50280</v>
      </c>
    </row>
    <row r="27" spans="1:6" s="147" customFormat="1" ht="13.8">
      <c r="B27" s="30"/>
      <c r="C27" s="31"/>
      <c r="D27" s="30"/>
      <c r="E27" s="31"/>
      <c r="F27" s="30"/>
    </row>
    <row r="28" spans="1:6" s="147" customFormat="1" ht="13.8">
      <c r="A28" s="147" t="s">
        <v>9</v>
      </c>
      <c r="B28" s="30">
        <v>2000</v>
      </c>
      <c r="C28" s="31"/>
      <c r="D28" s="30">
        <v>0</v>
      </c>
      <c r="E28" s="31"/>
      <c r="F28" s="30">
        <f>+B28+D28</f>
        <v>2000</v>
      </c>
    </row>
    <row r="29" spans="1:6" s="147" customFormat="1" ht="13.8">
      <c r="B29" s="30"/>
      <c r="C29" s="31"/>
      <c r="D29" s="30"/>
      <c r="E29" s="31"/>
      <c r="F29" s="30"/>
    </row>
    <row r="30" spans="1:6" s="147" customFormat="1" ht="13.8">
      <c r="A30" s="147" t="s">
        <v>11</v>
      </c>
      <c r="B30" s="30"/>
      <c r="C30" s="31"/>
      <c r="D30" s="30"/>
      <c r="E30" s="31"/>
      <c r="F30" s="30"/>
    </row>
    <row r="31" spans="1:6" s="147" customFormat="1" ht="13.8">
      <c r="A31" s="147" t="s">
        <v>200</v>
      </c>
      <c r="B31" s="30">
        <v>195000</v>
      </c>
      <c r="C31" s="31"/>
      <c r="D31" s="30">
        <v>155000</v>
      </c>
      <c r="E31" s="31"/>
      <c r="F31" s="30">
        <f t="shared" ref="F31:F36" si="0">+B31+D31</f>
        <v>350000</v>
      </c>
    </row>
    <row r="32" spans="1:6" s="147" customFormat="1" ht="13.8">
      <c r="A32" s="147" t="s">
        <v>201</v>
      </c>
      <c r="B32" s="30">
        <v>80000</v>
      </c>
      <c r="C32" s="31"/>
      <c r="D32" s="30">
        <v>0</v>
      </c>
      <c r="E32" s="31"/>
      <c r="F32" s="30">
        <f t="shared" si="0"/>
        <v>80000</v>
      </c>
    </row>
    <row r="33" spans="1:6" s="147" customFormat="1" ht="13.8">
      <c r="A33" s="147" t="s">
        <v>202</v>
      </c>
      <c r="B33" s="30">
        <v>20000</v>
      </c>
      <c r="C33" s="31"/>
      <c r="D33" s="30">
        <v>0</v>
      </c>
      <c r="E33" s="31"/>
      <c r="F33" s="30">
        <f t="shared" si="0"/>
        <v>20000</v>
      </c>
    </row>
    <row r="34" spans="1:6" s="147" customFormat="1" ht="13.8">
      <c r="A34" s="147" t="s">
        <v>203</v>
      </c>
      <c r="B34" s="30">
        <v>7500</v>
      </c>
      <c r="C34" s="31"/>
      <c r="D34" s="30">
        <v>0</v>
      </c>
      <c r="E34" s="31"/>
      <c r="F34" s="30">
        <f t="shared" si="0"/>
        <v>7500</v>
      </c>
    </row>
    <row r="35" spans="1:6" s="147" customFormat="1" ht="13.8">
      <c r="A35" s="147" t="s">
        <v>29</v>
      </c>
      <c r="B35" s="35">
        <f>SUM(B31:B34)</f>
        <v>302500</v>
      </c>
      <c r="C35" s="31"/>
      <c r="D35" s="35">
        <f>SUM(D31:D34)</f>
        <v>155000</v>
      </c>
      <c r="E35" s="31"/>
      <c r="F35" s="35">
        <f>SUM(F31:F34)</f>
        <v>457500</v>
      </c>
    </row>
    <row r="36" spans="1:6" s="147" customFormat="1" ht="13.8">
      <c r="B36" s="30"/>
      <c r="C36" s="31"/>
      <c r="D36" s="30"/>
      <c r="E36" s="31"/>
      <c r="F36" s="30">
        <f t="shared" si="0"/>
        <v>0</v>
      </c>
    </row>
    <row r="37" spans="1:6" s="147" customFormat="1" ht="13.8">
      <c r="A37" s="147" t="s">
        <v>12</v>
      </c>
      <c r="B37" s="31">
        <v>58000</v>
      </c>
      <c r="C37" s="31"/>
      <c r="D37" s="31">
        <v>0</v>
      </c>
      <c r="E37" s="31"/>
      <c r="F37" s="31">
        <f>+B37+D37</f>
        <v>58000</v>
      </c>
    </row>
    <row r="38" spans="1:6" s="147" customFormat="1" ht="13.8">
      <c r="B38" s="30"/>
      <c r="C38" s="31"/>
      <c r="D38" s="30"/>
      <c r="E38" s="31"/>
      <c r="F38" s="30"/>
    </row>
    <row r="39" spans="1:6" s="147" customFormat="1" ht="13.8">
      <c r="A39" s="147" t="s">
        <v>13</v>
      </c>
      <c r="B39" s="32">
        <v>45000</v>
      </c>
      <c r="C39" s="31"/>
      <c r="D39" s="32">
        <v>0</v>
      </c>
      <c r="E39" s="31"/>
      <c r="F39" s="32">
        <f>D39+B39</f>
        <v>45000</v>
      </c>
    </row>
    <row r="40" spans="1:6" s="147" customFormat="1" ht="13.8">
      <c r="B40" s="31"/>
      <c r="C40" s="31"/>
      <c r="D40" s="31"/>
      <c r="E40" s="31"/>
      <c r="F40" s="30"/>
    </row>
    <row r="41" spans="1:6" s="147" customFormat="1" ht="13.8" hidden="1">
      <c r="B41" s="30"/>
      <c r="C41" s="31"/>
      <c r="D41" s="30"/>
      <c r="E41" s="31"/>
      <c r="F41" s="30"/>
    </row>
    <row r="42" spans="1:6" s="148" customFormat="1" ht="14.4" thickBot="1">
      <c r="A42" s="148" t="s">
        <v>14</v>
      </c>
      <c r="B42" s="33">
        <f>B22+B24+B26+B28+B35+B37+B39</f>
        <v>1781510</v>
      </c>
      <c r="C42" s="29"/>
      <c r="D42" s="33">
        <f>D22+D24+D26+D28+D35+D37+D39</f>
        <v>155000</v>
      </c>
      <c r="E42" s="29"/>
      <c r="F42" s="33">
        <f>F22+F24+F26+F28+F35+F37+F39</f>
        <v>1936510</v>
      </c>
    </row>
    <row r="43" spans="1:6" s="147" customFormat="1" ht="13.8">
      <c r="B43" s="30"/>
      <c r="C43" s="31"/>
      <c r="D43" s="30"/>
      <c r="E43" s="31"/>
      <c r="F43" s="30"/>
    </row>
    <row r="44" spans="1:6" s="148" customFormat="1" ht="13.8">
      <c r="A44" s="148" t="s">
        <v>15</v>
      </c>
      <c r="B44" s="28"/>
      <c r="C44" s="29"/>
      <c r="D44" s="28"/>
      <c r="E44" s="29"/>
      <c r="F44" s="28"/>
    </row>
    <row r="45" spans="1:6" s="148" customFormat="1" ht="14.4" thickBot="1">
      <c r="A45" s="148" t="s">
        <v>16</v>
      </c>
      <c r="B45" s="34">
        <f>B17-B42</f>
        <v>1630793</v>
      </c>
      <c r="C45" s="29"/>
      <c r="D45" s="34">
        <f>D17-D42</f>
        <v>-155000</v>
      </c>
      <c r="E45" s="29"/>
      <c r="F45" s="34">
        <f>F17-F42</f>
        <v>1475793</v>
      </c>
    </row>
    <row r="46" spans="1:6" s="147" customFormat="1" ht="14.4" thickTop="1">
      <c r="A46" s="150"/>
      <c r="B46" s="30"/>
      <c r="C46" s="31"/>
      <c r="D46" s="30"/>
      <c r="E46" s="31"/>
      <c r="F46" s="30"/>
    </row>
    <row r="47" spans="1:6" s="147" customFormat="1" ht="13.8">
      <c r="B47" s="30"/>
      <c r="C47" s="31"/>
      <c r="D47" s="30"/>
      <c r="E47" s="31"/>
      <c r="F47" s="30"/>
    </row>
    <row r="48" spans="1:6" s="147" customFormat="1" ht="13.8">
      <c r="B48" s="30"/>
      <c r="C48" s="31"/>
      <c r="D48" s="30"/>
      <c r="E48" s="31"/>
      <c r="F48" s="30"/>
    </row>
    <row r="49" spans="2:6" s="147" customFormat="1" ht="13.8">
      <c r="B49" s="30"/>
      <c r="C49" s="31"/>
      <c r="D49" s="30"/>
      <c r="E49" s="31"/>
      <c r="F49" s="30"/>
    </row>
    <row r="50" spans="2:6" s="147" customFormat="1" ht="13.8">
      <c r="B50" s="30"/>
      <c r="C50" s="31"/>
      <c r="D50" s="30"/>
      <c r="E50" s="31"/>
      <c r="F50" s="30"/>
    </row>
    <row r="51" spans="2:6" s="147" customFormat="1" ht="13.8">
      <c r="B51" s="30"/>
      <c r="C51" s="31"/>
      <c r="D51" s="30"/>
      <c r="E51" s="31"/>
      <c r="F51" s="30"/>
    </row>
    <row r="52" spans="2:6" s="147" customFormat="1" ht="13.8">
      <c r="B52" s="30"/>
      <c r="C52" s="31"/>
      <c r="D52" s="30"/>
      <c r="E52" s="31"/>
      <c r="F52" s="30"/>
    </row>
    <row r="53" spans="2:6" s="147" customFormat="1" ht="13.8">
      <c r="B53" s="30"/>
      <c r="C53" s="31"/>
      <c r="D53" s="30"/>
      <c r="E53" s="31"/>
      <c r="F53" s="30"/>
    </row>
    <row r="54" spans="2:6" s="147" customFormat="1" ht="13.8">
      <c r="B54" s="30"/>
      <c r="C54" s="31"/>
      <c r="D54" s="30"/>
      <c r="E54" s="31"/>
      <c r="F54" s="30"/>
    </row>
    <row r="55" spans="2:6" s="147" customFormat="1" ht="13.8">
      <c r="B55" s="30"/>
      <c r="C55" s="31"/>
      <c r="D55" s="30"/>
      <c r="E55" s="31"/>
      <c r="F55" s="30"/>
    </row>
    <row r="56" spans="2:6" s="147" customFormat="1" ht="13.8">
      <c r="B56" s="30"/>
      <c r="C56" s="31"/>
      <c r="D56" s="30"/>
      <c r="E56" s="31"/>
      <c r="F56" s="30"/>
    </row>
    <row r="57" spans="2:6" s="147" customFormat="1" ht="13.8">
      <c r="B57" s="30"/>
      <c r="C57" s="31"/>
      <c r="D57" s="30"/>
      <c r="E57" s="31"/>
      <c r="F57" s="30"/>
    </row>
    <row r="58" spans="2:6" s="147" customFormat="1" ht="13.8">
      <c r="B58" s="30"/>
      <c r="C58" s="31"/>
      <c r="D58" s="30"/>
      <c r="E58" s="31"/>
      <c r="F58" s="30"/>
    </row>
  </sheetData>
  <printOptions horizontalCentered="1"/>
  <pageMargins left="0.5" right="0.5" top="0.5" bottom="0.5" header="0.5" footer="0.25"/>
  <pageSetup scale="77" orientation="portrait" r:id="rId1"/>
  <headerFooter alignWithMargins="0">
    <oddFooter>&amp;R&amp;"Times New Roman,Regular"&amp;8Prepared: 02/08/2013
Finance Dept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A1:F28"/>
  <sheetViews>
    <sheetView view="pageLayout" topLeftCell="A4" zoomScaleNormal="100" workbookViewId="0">
      <selection activeCell="E58" sqref="E58"/>
    </sheetView>
  </sheetViews>
  <sheetFormatPr defaultColWidth="9.109375" defaultRowHeight="12.6"/>
  <cols>
    <col min="1" max="1" width="32.109375" style="101" customWidth="1"/>
    <col min="2" max="2" width="15.33203125" style="101" customWidth="1"/>
    <col min="3" max="3" width="1.109375" style="101" customWidth="1"/>
    <col min="4" max="4" width="49.33203125" style="101" customWidth="1"/>
    <col min="5" max="5" width="13.88671875" style="101" customWidth="1"/>
    <col min="6" max="16384" width="9.109375" style="101"/>
  </cols>
  <sheetData>
    <row r="1" spans="1:6" s="93" customFormat="1" ht="17.399999999999999">
      <c r="A1" s="90" t="str">
        <f>[8]Cons!A1</f>
        <v>ST. CHARLES PARISH</v>
      </c>
      <c r="B1" s="91"/>
      <c r="C1" s="92"/>
      <c r="D1" s="91"/>
      <c r="E1" s="92"/>
      <c r="F1" s="91"/>
    </row>
    <row r="2" spans="1:6" s="93" customFormat="1" ht="15.6">
      <c r="A2" s="94" t="str">
        <f>'313'!A2</f>
        <v>2012 CONSOLIDATED OPERATING AND CAPITAL BUDGET</v>
      </c>
      <c r="B2" s="91"/>
      <c r="C2" s="92"/>
      <c r="D2" s="91"/>
      <c r="E2" s="92"/>
      <c r="F2" s="91"/>
    </row>
    <row r="3" spans="1:6" s="93" customFormat="1" ht="13.2">
      <c r="A3" s="95" t="str">
        <f>'313'!A3</f>
        <v>February 8, 2013</v>
      </c>
      <c r="B3" s="91"/>
      <c r="C3" s="92"/>
      <c r="D3" s="91"/>
      <c r="E3" s="92"/>
      <c r="F3" s="91"/>
    </row>
    <row r="4" spans="1:6" s="93" customFormat="1" ht="13.2">
      <c r="A4" s="96" t="s">
        <v>17</v>
      </c>
      <c r="B4" s="91"/>
      <c r="C4" s="92"/>
      <c r="D4" s="91"/>
      <c r="E4" s="92"/>
      <c r="F4" s="91"/>
    </row>
    <row r="5" spans="1:6" s="100" customFormat="1" ht="18">
      <c r="A5" s="97" t="s">
        <v>215</v>
      </c>
      <c r="B5" s="98"/>
      <c r="C5" s="99"/>
      <c r="D5" s="98"/>
      <c r="E5" s="99"/>
      <c r="F5" s="98"/>
    </row>
    <row r="6" spans="1:6" s="100" customFormat="1" ht="18">
      <c r="A6" s="97" t="s">
        <v>205</v>
      </c>
      <c r="B6" s="98"/>
      <c r="C6" s="99"/>
      <c r="D6" s="98"/>
      <c r="E6" s="99"/>
      <c r="F6" s="98"/>
    </row>
    <row r="7" spans="1:6" ht="15.6">
      <c r="A7" s="51"/>
      <c r="B7" s="52"/>
      <c r="C7" s="52"/>
      <c r="D7" s="52"/>
      <c r="E7" s="52"/>
    </row>
    <row r="8" spans="1:6" ht="13.2">
      <c r="A8" s="54"/>
      <c r="B8" s="54"/>
      <c r="C8" s="54"/>
      <c r="D8" s="54"/>
      <c r="E8" s="54"/>
    </row>
    <row r="9" spans="1:6" ht="13.8">
      <c r="A9" s="55" t="s">
        <v>32</v>
      </c>
      <c r="B9" s="56" t="s">
        <v>33</v>
      </c>
      <c r="C9" s="56"/>
      <c r="D9" s="57" t="s">
        <v>34</v>
      </c>
      <c r="E9" s="56" t="s">
        <v>35</v>
      </c>
    </row>
    <row r="10" spans="1:6" ht="15.6">
      <c r="A10" s="58"/>
      <c r="B10" s="58"/>
      <c r="C10" s="58"/>
      <c r="D10" s="58"/>
      <c r="E10" s="58"/>
    </row>
    <row r="11" spans="1:6" ht="13.8">
      <c r="A11" s="59" t="s">
        <v>196</v>
      </c>
      <c r="B11" s="60">
        <f>SUM(E11:E15)</f>
        <v>350000</v>
      </c>
      <c r="C11" s="61"/>
      <c r="D11" s="59" t="s">
        <v>216</v>
      </c>
      <c r="E11" s="60">
        <v>25000</v>
      </c>
    </row>
    <row r="12" spans="1:6" ht="13.8">
      <c r="A12" s="59"/>
      <c r="B12" s="60"/>
      <c r="C12" s="61"/>
      <c r="D12" s="59" t="s">
        <v>225</v>
      </c>
      <c r="E12" s="67">
        <v>155000</v>
      </c>
    </row>
    <row r="13" spans="1:6" ht="13.8">
      <c r="A13" s="59"/>
      <c r="B13" s="60"/>
      <c r="C13" s="61"/>
      <c r="D13" s="59" t="s">
        <v>217</v>
      </c>
      <c r="E13" s="67">
        <v>60000</v>
      </c>
    </row>
    <row r="14" spans="1:6" ht="13.8">
      <c r="A14" s="59"/>
      <c r="B14" s="60"/>
      <c r="C14" s="61"/>
      <c r="D14" s="59" t="s">
        <v>218</v>
      </c>
      <c r="E14" s="67">
        <v>35000</v>
      </c>
    </row>
    <row r="15" spans="1:6" ht="13.8">
      <c r="A15" s="59"/>
      <c r="B15" s="60"/>
      <c r="C15" s="61"/>
      <c r="D15" s="59" t="s">
        <v>219</v>
      </c>
      <c r="E15" s="67">
        <v>75000</v>
      </c>
    </row>
    <row r="16" spans="1:6" ht="13.8">
      <c r="A16" s="59"/>
      <c r="B16" s="60"/>
      <c r="C16" s="61"/>
      <c r="D16" s="59"/>
      <c r="E16" s="62"/>
    </row>
    <row r="17" spans="1:5" ht="13.8">
      <c r="A17" s="59" t="s">
        <v>220</v>
      </c>
      <c r="B17" s="60">
        <v>80000</v>
      </c>
      <c r="C17" s="61"/>
      <c r="D17" s="59" t="s">
        <v>221</v>
      </c>
      <c r="E17" s="67"/>
    </row>
    <row r="18" spans="1:5" ht="13.8">
      <c r="A18" s="59"/>
      <c r="B18" s="60"/>
      <c r="C18" s="61"/>
      <c r="D18" s="59"/>
      <c r="E18" s="62"/>
    </row>
    <row r="19" spans="1:5" ht="13.8">
      <c r="A19" s="59" t="s">
        <v>222</v>
      </c>
      <c r="B19" s="60">
        <v>20000</v>
      </c>
      <c r="C19" s="61"/>
      <c r="D19" s="59" t="s">
        <v>223</v>
      </c>
      <c r="E19" s="67"/>
    </row>
    <row r="20" spans="1:5" ht="13.8">
      <c r="A20" s="59"/>
      <c r="B20" s="60"/>
      <c r="C20" s="61"/>
      <c r="D20" s="59"/>
      <c r="E20" s="62"/>
    </row>
    <row r="21" spans="1:5" ht="13.8">
      <c r="A21" s="59" t="s">
        <v>39</v>
      </c>
      <c r="B21" s="60">
        <v>7500</v>
      </c>
      <c r="C21" s="61"/>
      <c r="D21" s="59" t="s">
        <v>224</v>
      </c>
      <c r="E21" s="67"/>
    </row>
    <row r="22" spans="1:5" ht="13.8">
      <c r="A22" s="59"/>
      <c r="B22" s="60"/>
      <c r="C22" s="61"/>
      <c r="D22" s="59"/>
      <c r="E22" s="62"/>
    </row>
    <row r="23" spans="1:5" ht="13.8">
      <c r="A23" s="59"/>
      <c r="B23" s="60"/>
      <c r="C23" s="61"/>
      <c r="D23" s="59"/>
      <c r="E23" s="62"/>
    </row>
    <row r="24" spans="1:5" ht="13.8">
      <c r="A24" s="59"/>
      <c r="B24" s="60"/>
      <c r="C24" s="61"/>
      <c r="D24" s="63"/>
      <c r="E24" s="61"/>
    </row>
    <row r="25" spans="1:5">
      <c r="A25" s="102"/>
      <c r="B25" s="102"/>
      <c r="C25" s="102"/>
      <c r="D25" s="102"/>
      <c r="E25" s="102"/>
    </row>
    <row r="27" spans="1:5" ht="13.2" thickBot="1"/>
    <row r="28" spans="1:5" ht="14.4" thickBot="1">
      <c r="A28" s="65" t="s">
        <v>36</v>
      </c>
      <c r="B28" s="173">
        <f>SUM(B11:B24)</f>
        <v>457500</v>
      </c>
      <c r="C28" s="174"/>
      <c r="D28" s="66"/>
      <c r="E28" s="66"/>
    </row>
  </sheetData>
  <mergeCells count="1">
    <mergeCell ref="B28:C28"/>
  </mergeCells>
  <printOptions horizontalCentered="1"/>
  <pageMargins left="0.5" right="0.5" top="0.5" bottom="0.5" header="0.5" footer="0.25"/>
  <pageSetup scale="85" orientation="portrait" r:id="rId1"/>
  <headerFooter alignWithMargins="0">
    <oddFooter>&amp;R&amp;"Times New Roman,Regular"&amp;8Prepared: 02/08/2013
Finance Dept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1:F61"/>
  <sheetViews>
    <sheetView view="pageLayout" zoomScale="90" zoomScaleNormal="100" zoomScalePageLayoutView="90" workbookViewId="0">
      <selection activeCell="D14" sqref="D14"/>
    </sheetView>
  </sheetViews>
  <sheetFormatPr defaultColWidth="9.109375" defaultRowHeight="13.2"/>
  <cols>
    <col min="1" max="1" width="52.6640625" style="93" customWidth="1"/>
    <col min="2" max="2" width="19.33203125" style="11" customWidth="1"/>
    <col min="3" max="3" width="1.6640625" style="12" customWidth="1"/>
    <col min="4" max="4" width="19.33203125" style="11" customWidth="1"/>
    <col min="5" max="5" width="1.6640625" style="12" customWidth="1"/>
    <col min="6" max="6" width="19.33203125" style="11" customWidth="1"/>
    <col min="7" max="7" width="15.33203125" style="93" customWidth="1"/>
    <col min="8" max="16384" width="9.109375" style="93"/>
  </cols>
  <sheetData>
    <row r="1" spans="1:6" ht="17.399999999999999">
      <c r="A1" s="90" t="str">
        <f>[9]Cons!A1</f>
        <v>ST. CHARLES PARISH</v>
      </c>
      <c r="B1" s="4"/>
      <c r="C1" s="5"/>
      <c r="D1" s="4"/>
      <c r="E1" s="5"/>
      <c r="F1" s="4"/>
    </row>
    <row r="2" spans="1:6" ht="15.6">
      <c r="A2" s="94" t="str">
        <f>[9]Cons!A2</f>
        <v>2011 CONSOLIDATED OPERATING AND CAPITAL BUDGET</v>
      </c>
      <c r="B2" s="4"/>
      <c r="C2" s="5"/>
      <c r="D2" s="4"/>
      <c r="E2" s="5"/>
      <c r="F2" s="4"/>
    </row>
    <row r="3" spans="1:6">
      <c r="A3" s="95" t="str">
        <f>Cons!A3</f>
        <v>February 8, 2013</v>
      </c>
      <c r="B3" s="4"/>
      <c r="C3" s="5"/>
      <c r="D3" s="4"/>
      <c r="E3" s="5"/>
      <c r="F3" s="4"/>
    </row>
    <row r="4" spans="1:6">
      <c r="A4" s="96" t="s">
        <v>17</v>
      </c>
      <c r="B4" s="4"/>
      <c r="C4" s="5"/>
      <c r="D4" s="4"/>
      <c r="E4" s="5"/>
      <c r="F4" s="4"/>
    </row>
    <row r="5" spans="1:6" s="100" customFormat="1" ht="18">
      <c r="A5" s="97" t="s">
        <v>204</v>
      </c>
      <c r="B5" s="8"/>
      <c r="C5" s="9"/>
      <c r="D5" s="8"/>
      <c r="E5" s="9"/>
      <c r="F5" s="8"/>
    </row>
    <row r="6" spans="1:6" s="100" customFormat="1" ht="18">
      <c r="A6" s="97" t="s">
        <v>205</v>
      </c>
      <c r="B6" s="8"/>
      <c r="C6" s="9"/>
      <c r="D6" s="8"/>
      <c r="E6" s="9"/>
      <c r="F6" s="8"/>
    </row>
    <row r="7" spans="1:6">
      <c r="A7" s="96"/>
      <c r="B7" s="4"/>
      <c r="C7" s="5"/>
      <c r="D7" s="4"/>
      <c r="E7" s="5"/>
      <c r="F7" s="4"/>
    </row>
    <row r="8" spans="1:6" s="147" customFormat="1" ht="13.8">
      <c r="B8" s="39" t="s">
        <v>3</v>
      </c>
      <c r="C8" s="27"/>
      <c r="D8" s="39"/>
      <c r="E8" s="27"/>
      <c r="F8" s="39" t="s">
        <v>19</v>
      </c>
    </row>
    <row r="9" spans="1:6" s="147" customFormat="1" ht="13.8">
      <c r="B9" s="39" t="s">
        <v>20</v>
      </c>
      <c r="C9" s="27"/>
      <c r="D9" s="39" t="s">
        <v>21</v>
      </c>
      <c r="E9" s="27"/>
      <c r="F9" s="39" t="s">
        <v>20</v>
      </c>
    </row>
    <row r="10" spans="1:6" s="147" customFormat="1" ht="13.8">
      <c r="B10" s="87" t="s">
        <v>22</v>
      </c>
      <c r="C10" s="27"/>
      <c r="D10" s="87" t="s">
        <v>22</v>
      </c>
      <c r="E10" s="27"/>
      <c r="F10" s="87" t="s">
        <v>22</v>
      </c>
    </row>
    <row r="11" spans="1:6" s="148" customFormat="1" ht="13.8">
      <c r="A11" s="148" t="s">
        <v>23</v>
      </c>
      <c r="B11" s="149">
        <v>987954</v>
      </c>
      <c r="C11" s="29"/>
      <c r="D11" s="28">
        <f>-138700+483873</f>
        <v>345173</v>
      </c>
      <c r="E11" s="29"/>
      <c r="F11" s="28">
        <f>+B11+D11</f>
        <v>1333127</v>
      </c>
    </row>
    <row r="12" spans="1:6" s="148" customFormat="1" ht="13.8">
      <c r="B12" s="29"/>
      <c r="C12" s="29"/>
      <c r="D12" s="29"/>
      <c r="E12" s="29"/>
      <c r="F12" s="29"/>
    </row>
    <row r="13" spans="1:6" s="147" customFormat="1" ht="15.75" customHeight="1">
      <c r="A13" s="147" t="s">
        <v>45</v>
      </c>
    </row>
    <row r="14" spans="1:6" s="147" customFormat="1" ht="15.75" customHeight="1">
      <c r="A14" s="147" t="s">
        <v>213</v>
      </c>
      <c r="B14" s="32">
        <v>6290260</v>
      </c>
      <c r="C14" s="31"/>
      <c r="D14" s="168">
        <f>138700-155000</f>
        <v>-16300</v>
      </c>
      <c r="E14" s="31"/>
      <c r="F14" s="32">
        <f>B14+D14</f>
        <v>6273960</v>
      </c>
    </row>
    <row r="15" spans="1:6" s="147" customFormat="1" ht="15.75" customHeight="1">
      <c r="A15" s="147" t="s">
        <v>46</v>
      </c>
      <c r="B15" s="89">
        <f>SUM(B14:B14)</f>
        <v>6290260</v>
      </c>
      <c r="C15" s="31"/>
      <c r="D15" s="31">
        <f>SUM(D14)</f>
        <v>-16300</v>
      </c>
      <c r="E15" s="31"/>
      <c r="F15" s="31">
        <f>SUM(F14:F14)</f>
        <v>6273960</v>
      </c>
    </row>
    <row r="16" spans="1:6" s="147" customFormat="1" ht="13.8">
      <c r="B16" s="30"/>
      <c r="C16" s="31"/>
      <c r="D16" s="30"/>
      <c r="E16" s="31"/>
      <c r="F16" s="30"/>
    </row>
    <row r="17" spans="1:6" s="148" customFormat="1" ht="14.4" thickBot="1">
      <c r="A17" s="148" t="s">
        <v>5</v>
      </c>
      <c r="B17" s="33">
        <f>B11+B15</f>
        <v>7278214</v>
      </c>
      <c r="C17" s="29"/>
      <c r="D17" s="33">
        <f>D11+D15</f>
        <v>328873</v>
      </c>
      <c r="E17" s="29"/>
      <c r="F17" s="33">
        <f>F11+F15</f>
        <v>7607087</v>
      </c>
    </row>
    <row r="18" spans="1:6" s="147" customFormat="1" ht="13.8">
      <c r="B18" s="30"/>
      <c r="C18" s="31"/>
      <c r="D18" s="30"/>
      <c r="E18" s="31"/>
      <c r="F18" s="30"/>
    </row>
    <row r="19" spans="1:6" s="147" customFormat="1" ht="13.8">
      <c r="B19" s="30"/>
      <c r="C19" s="31"/>
      <c r="D19" s="30"/>
      <c r="E19" s="31"/>
      <c r="F19" s="30"/>
    </row>
    <row r="20" spans="1:6" s="147" customFormat="1" ht="13.8">
      <c r="A20" s="148" t="s">
        <v>6</v>
      </c>
      <c r="B20" s="30"/>
      <c r="C20" s="31"/>
      <c r="D20" s="30"/>
      <c r="E20" s="31"/>
      <c r="F20" s="30"/>
    </row>
    <row r="21" spans="1:6" s="147" customFormat="1" ht="13.8">
      <c r="B21" s="30"/>
      <c r="C21" s="31"/>
      <c r="D21" s="30"/>
      <c r="E21" s="31"/>
      <c r="F21" s="30"/>
    </row>
    <row r="22" spans="1:6" s="147" customFormat="1" ht="13.8">
      <c r="A22" s="147" t="s">
        <v>7</v>
      </c>
      <c r="B22" s="30">
        <v>2476875</v>
      </c>
      <c r="C22" s="31"/>
      <c r="D22" s="30">
        <v>0</v>
      </c>
      <c r="E22" s="31"/>
      <c r="F22" s="30">
        <f>+B22+D22</f>
        <v>2476875</v>
      </c>
    </row>
    <row r="23" spans="1:6" s="147" customFormat="1" ht="13.8">
      <c r="B23" s="30"/>
      <c r="C23" s="31"/>
      <c r="D23" s="30"/>
      <c r="E23" s="31"/>
      <c r="F23" s="30"/>
    </row>
    <row r="24" spans="1:6" s="147" customFormat="1" ht="13.8">
      <c r="A24" s="147" t="s">
        <v>8</v>
      </c>
      <c r="B24" s="30">
        <v>487505</v>
      </c>
      <c r="C24" s="31"/>
      <c r="D24" s="30">
        <v>0</v>
      </c>
      <c r="E24" s="31"/>
      <c r="F24" s="30">
        <f>+B24+D24</f>
        <v>487505</v>
      </c>
    </row>
    <row r="25" spans="1:6" s="147" customFormat="1" ht="13.8">
      <c r="B25" s="30"/>
      <c r="C25" s="31"/>
      <c r="D25" s="30"/>
      <c r="E25" s="31"/>
      <c r="F25" s="30"/>
    </row>
    <row r="26" spans="1:6" s="147" customFormat="1" ht="13.8">
      <c r="A26" s="147" t="s">
        <v>28</v>
      </c>
      <c r="B26" s="30">
        <v>383100</v>
      </c>
      <c r="C26" s="31"/>
      <c r="D26" s="30">
        <v>0</v>
      </c>
      <c r="E26" s="31"/>
      <c r="F26" s="30">
        <f>+B26+D26</f>
        <v>383100</v>
      </c>
    </row>
    <row r="27" spans="1:6" s="147" customFormat="1" ht="13.8">
      <c r="B27" s="30"/>
      <c r="C27" s="31"/>
      <c r="D27" s="30"/>
      <c r="E27" s="31"/>
      <c r="F27" s="30"/>
    </row>
    <row r="28" spans="1:6" s="147" customFormat="1" ht="13.8">
      <c r="A28" s="147" t="s">
        <v>9</v>
      </c>
      <c r="B28" s="30">
        <v>34000</v>
      </c>
      <c r="C28" s="31"/>
      <c r="D28" s="30">
        <v>0</v>
      </c>
      <c r="E28" s="31"/>
      <c r="F28" s="30">
        <f>+B28+D28</f>
        <v>34000</v>
      </c>
    </row>
    <row r="29" spans="1:6" s="147" customFormat="1" ht="13.8">
      <c r="B29" s="30"/>
      <c r="C29" s="31"/>
      <c r="D29" s="30"/>
      <c r="E29" s="31"/>
      <c r="F29" s="30"/>
    </row>
    <row r="30" spans="1:6" s="147" customFormat="1" ht="13.8">
      <c r="A30" s="147" t="s">
        <v>11</v>
      </c>
      <c r="B30" s="30"/>
      <c r="C30" s="31"/>
      <c r="D30" s="30"/>
      <c r="E30" s="31"/>
      <c r="F30" s="30"/>
    </row>
    <row r="31" spans="1:6" s="147" customFormat="1" ht="13.8">
      <c r="A31" s="147" t="s">
        <v>206</v>
      </c>
      <c r="B31" s="30">
        <v>3552000</v>
      </c>
      <c r="C31" s="31"/>
      <c r="D31" s="30">
        <f>-242500+483873</f>
        <v>241373</v>
      </c>
      <c r="E31" s="31"/>
      <c r="F31" s="30">
        <f t="shared" ref="F31:F39" si="0">+B31+D31</f>
        <v>3793373</v>
      </c>
    </row>
    <row r="32" spans="1:6" s="147" customFormat="1" ht="13.8">
      <c r="A32" s="147" t="s">
        <v>207</v>
      </c>
      <c r="B32" s="30">
        <v>100000</v>
      </c>
      <c r="C32" s="31"/>
      <c r="D32" s="30">
        <v>0</v>
      </c>
      <c r="E32" s="31"/>
      <c r="F32" s="30">
        <f t="shared" si="0"/>
        <v>100000</v>
      </c>
    </row>
    <row r="33" spans="1:6" s="147" customFormat="1" ht="13.8">
      <c r="A33" s="147" t="s">
        <v>208</v>
      </c>
      <c r="B33" s="30">
        <v>65000</v>
      </c>
      <c r="C33" s="31"/>
      <c r="D33" s="30">
        <v>0</v>
      </c>
      <c r="E33" s="31"/>
      <c r="F33" s="30">
        <f t="shared" si="0"/>
        <v>65000</v>
      </c>
    </row>
    <row r="34" spans="1:6" s="147" customFormat="1" ht="13.8">
      <c r="A34" s="147" t="s">
        <v>209</v>
      </c>
      <c r="B34" s="30">
        <v>20000</v>
      </c>
      <c r="C34" s="31"/>
      <c r="D34" s="30">
        <v>0</v>
      </c>
      <c r="E34" s="31"/>
      <c r="F34" s="30">
        <f t="shared" si="0"/>
        <v>20000</v>
      </c>
    </row>
    <row r="35" spans="1:6" s="147" customFormat="1" ht="13.8" hidden="1">
      <c r="A35" s="147" t="s">
        <v>210</v>
      </c>
      <c r="B35" s="30">
        <v>0</v>
      </c>
      <c r="C35" s="31"/>
      <c r="D35" s="30">
        <v>0</v>
      </c>
      <c r="E35" s="31"/>
      <c r="F35" s="30">
        <f t="shared" si="0"/>
        <v>0</v>
      </c>
    </row>
    <row r="36" spans="1:6" s="147" customFormat="1" ht="13.8">
      <c r="A36" s="147" t="s">
        <v>211</v>
      </c>
      <c r="B36" s="30">
        <v>30000</v>
      </c>
      <c r="C36" s="31"/>
      <c r="D36" s="30">
        <v>37500</v>
      </c>
      <c r="E36" s="31"/>
      <c r="F36" s="30">
        <f t="shared" si="0"/>
        <v>67500</v>
      </c>
    </row>
    <row r="37" spans="1:6" s="147" customFormat="1" ht="13.8">
      <c r="A37" s="147" t="s">
        <v>212</v>
      </c>
      <c r="B37" s="30">
        <v>10000</v>
      </c>
      <c r="C37" s="31"/>
      <c r="D37" s="30">
        <v>50000</v>
      </c>
      <c r="E37" s="31"/>
      <c r="F37" s="30">
        <f t="shared" si="0"/>
        <v>60000</v>
      </c>
    </row>
    <row r="38" spans="1:6" s="147" customFormat="1" ht="13.8">
      <c r="A38" s="147" t="s">
        <v>29</v>
      </c>
      <c r="B38" s="35">
        <f>SUM(B31:B37)</f>
        <v>3777000</v>
      </c>
      <c r="C38" s="31"/>
      <c r="D38" s="35">
        <f>SUM(D31:D37)</f>
        <v>328873</v>
      </c>
      <c r="E38" s="31"/>
      <c r="F38" s="35">
        <f>SUM(F31:F37)</f>
        <v>4105873</v>
      </c>
    </row>
    <row r="39" spans="1:6" s="147" customFormat="1" ht="13.8">
      <c r="B39" s="30"/>
      <c r="C39" s="31"/>
      <c r="D39" s="30"/>
      <c r="E39" s="31"/>
      <c r="F39" s="30">
        <f t="shared" si="0"/>
        <v>0</v>
      </c>
    </row>
    <row r="40" spans="1:6" s="147" customFormat="1" ht="13.8">
      <c r="A40" s="147" t="s">
        <v>12</v>
      </c>
      <c r="B40" s="31">
        <v>116300</v>
      </c>
      <c r="C40" s="31"/>
      <c r="D40" s="31">
        <v>0</v>
      </c>
      <c r="E40" s="31"/>
      <c r="F40" s="31">
        <f>+B40+D40</f>
        <v>116300</v>
      </c>
    </row>
    <row r="41" spans="1:6" s="147" customFormat="1" ht="13.8" hidden="1">
      <c r="B41" s="30"/>
      <c r="C41" s="31"/>
      <c r="D41" s="30"/>
      <c r="E41" s="31"/>
      <c r="F41" s="30"/>
    </row>
    <row r="42" spans="1:6" s="147" customFormat="1" ht="13.8" hidden="1">
      <c r="A42" s="147" t="s">
        <v>13</v>
      </c>
      <c r="B42" s="32">
        <v>0</v>
      </c>
      <c r="C42" s="31"/>
      <c r="D42" s="32">
        <v>0</v>
      </c>
      <c r="E42" s="31"/>
      <c r="F42" s="32">
        <f>D42+B42</f>
        <v>0</v>
      </c>
    </row>
    <row r="43" spans="1:6" s="147" customFormat="1" ht="13.8">
      <c r="B43" s="31"/>
      <c r="C43" s="31"/>
      <c r="D43" s="31"/>
      <c r="E43" s="31"/>
      <c r="F43" s="30"/>
    </row>
    <row r="44" spans="1:6" s="147" customFormat="1" ht="13.8" hidden="1">
      <c r="B44" s="30"/>
      <c r="C44" s="31"/>
      <c r="D44" s="30"/>
      <c r="E44" s="31"/>
      <c r="F44" s="30"/>
    </row>
    <row r="45" spans="1:6" s="148" customFormat="1" ht="14.4" thickBot="1">
      <c r="A45" s="148" t="s">
        <v>14</v>
      </c>
      <c r="B45" s="33">
        <f>B22+B24+B26+B28+B38+B40+B42</f>
        <v>7274780</v>
      </c>
      <c r="C45" s="29"/>
      <c r="D45" s="33">
        <f>D22+D24+D26+D28+D38+D40+D42</f>
        <v>328873</v>
      </c>
      <c r="E45" s="29"/>
      <c r="F45" s="33">
        <f>F22+F24+F26+F28+F38+F40+F42</f>
        <v>7603653</v>
      </c>
    </row>
    <row r="46" spans="1:6" s="147" customFormat="1" ht="13.8">
      <c r="B46" s="30"/>
      <c r="C46" s="31"/>
      <c r="D46" s="30"/>
      <c r="E46" s="31"/>
      <c r="F46" s="30"/>
    </row>
    <row r="47" spans="1:6" s="148" customFormat="1" ht="13.8">
      <c r="A47" s="148" t="s">
        <v>15</v>
      </c>
      <c r="B47" s="28"/>
      <c r="C47" s="29"/>
      <c r="D47" s="28"/>
      <c r="E47" s="29"/>
      <c r="F47" s="28"/>
    </row>
    <row r="48" spans="1:6" s="148" customFormat="1" ht="14.4" thickBot="1">
      <c r="A48" s="148" t="s">
        <v>16</v>
      </c>
      <c r="B48" s="34">
        <f>B17-B45</f>
        <v>3434</v>
      </c>
      <c r="C48" s="29"/>
      <c r="D48" s="34">
        <f>D17-D45</f>
        <v>0</v>
      </c>
      <c r="E48" s="29"/>
      <c r="F48" s="34">
        <f>F17-F45</f>
        <v>3434</v>
      </c>
    </row>
    <row r="49" spans="1:6" s="147" customFormat="1" ht="14.4" thickTop="1">
      <c r="A49" s="150"/>
      <c r="B49" s="30"/>
      <c r="C49" s="31"/>
      <c r="D49" s="30"/>
      <c r="E49" s="31"/>
      <c r="F49" s="30"/>
    </row>
    <row r="50" spans="1:6" s="147" customFormat="1" ht="13.8">
      <c r="B50" s="30"/>
      <c r="C50" s="31"/>
      <c r="D50" s="30"/>
      <c r="E50" s="31"/>
      <c r="F50" s="30"/>
    </row>
    <row r="51" spans="1:6" s="147" customFormat="1" ht="13.8">
      <c r="B51" s="30"/>
      <c r="C51" s="31"/>
      <c r="D51" s="30"/>
      <c r="E51" s="31"/>
      <c r="F51" s="30"/>
    </row>
    <row r="52" spans="1:6" s="147" customFormat="1" ht="13.8">
      <c r="B52" s="30"/>
      <c r="C52" s="31"/>
      <c r="D52" s="30"/>
      <c r="E52" s="31"/>
      <c r="F52" s="30"/>
    </row>
    <row r="53" spans="1:6" s="147" customFormat="1" ht="13.8">
      <c r="B53" s="30"/>
      <c r="C53" s="31"/>
      <c r="D53" s="30"/>
      <c r="E53" s="31"/>
      <c r="F53" s="30"/>
    </row>
    <row r="54" spans="1:6" s="147" customFormat="1" ht="13.8">
      <c r="B54" s="30"/>
      <c r="C54" s="31"/>
      <c r="D54" s="30"/>
      <c r="E54" s="31"/>
      <c r="F54" s="30"/>
    </row>
    <row r="55" spans="1:6" s="147" customFormat="1" ht="13.8">
      <c r="B55" s="30"/>
      <c r="C55" s="31"/>
      <c r="D55" s="30"/>
      <c r="E55" s="31"/>
      <c r="F55" s="30"/>
    </row>
    <row r="56" spans="1:6" s="147" customFormat="1" ht="13.8">
      <c r="B56" s="30"/>
      <c r="C56" s="31"/>
      <c r="D56" s="30"/>
      <c r="E56" s="31"/>
      <c r="F56" s="30"/>
    </row>
    <row r="57" spans="1:6" s="147" customFormat="1" ht="13.8">
      <c r="B57" s="30"/>
      <c r="C57" s="31"/>
      <c r="D57" s="30"/>
      <c r="E57" s="31"/>
      <c r="F57" s="30"/>
    </row>
    <row r="58" spans="1:6" s="147" customFormat="1" ht="13.8">
      <c r="B58" s="30"/>
      <c r="C58" s="31"/>
      <c r="D58" s="30"/>
      <c r="E58" s="31"/>
      <c r="F58" s="30"/>
    </row>
    <row r="59" spans="1:6" s="147" customFormat="1" ht="13.8">
      <c r="B59" s="30"/>
      <c r="C59" s="31"/>
      <c r="D59" s="30"/>
      <c r="E59" s="31"/>
      <c r="F59" s="30"/>
    </row>
    <row r="60" spans="1:6" s="147" customFormat="1" ht="13.8">
      <c r="B60" s="30"/>
      <c r="C60" s="31"/>
      <c r="D60" s="30"/>
      <c r="E60" s="31"/>
      <c r="F60" s="30"/>
    </row>
    <row r="61" spans="1:6" s="147" customFormat="1" ht="13.8">
      <c r="B61" s="30"/>
      <c r="C61" s="31"/>
      <c r="D61" s="30"/>
      <c r="E61" s="31"/>
      <c r="F61" s="30"/>
    </row>
  </sheetData>
  <printOptions horizontalCentered="1"/>
  <pageMargins left="0.5" right="0.5" top="0.5" bottom="0.5" header="0.5" footer="0.25"/>
  <pageSetup scale="77" orientation="portrait" r:id="rId1"/>
  <headerFooter alignWithMargins="0">
    <oddFooter>&amp;R&amp;"Times New Roman,Regular"&amp;8Prepared: 02/08/2013
Finance Dept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A1:F66"/>
  <sheetViews>
    <sheetView view="pageLayout" zoomScaleNormal="100" workbookViewId="0">
      <selection activeCell="D71" sqref="D71"/>
    </sheetView>
  </sheetViews>
  <sheetFormatPr defaultColWidth="9.109375" defaultRowHeight="12.6"/>
  <cols>
    <col min="1" max="1" width="32.109375" style="101" customWidth="1"/>
    <col min="2" max="2" width="15.33203125" style="101" customWidth="1"/>
    <col min="3" max="3" width="1.109375" style="101" customWidth="1"/>
    <col min="4" max="4" width="49.33203125" style="101" customWidth="1"/>
    <col min="5" max="5" width="13.88671875" style="101" customWidth="1"/>
    <col min="6" max="16384" width="9.109375" style="101"/>
  </cols>
  <sheetData>
    <row r="1" spans="1:6" s="93" customFormat="1" ht="17.399999999999999">
      <c r="A1" s="90" t="str">
        <f>[8]Cons!A1</f>
        <v>ST. CHARLES PARISH</v>
      </c>
      <c r="B1" s="91"/>
      <c r="C1" s="92"/>
      <c r="D1" s="91"/>
      <c r="E1" s="92"/>
      <c r="F1" s="91"/>
    </row>
    <row r="2" spans="1:6" s="93" customFormat="1" ht="15.6">
      <c r="A2" s="94" t="str">
        <f>'313'!A2</f>
        <v>2012 CONSOLIDATED OPERATING AND CAPITAL BUDGET</v>
      </c>
      <c r="B2" s="91"/>
      <c r="C2" s="92"/>
      <c r="D2" s="91"/>
      <c r="E2" s="92"/>
      <c r="F2" s="91"/>
    </row>
    <row r="3" spans="1:6" s="93" customFormat="1" ht="13.2">
      <c r="A3" s="95" t="str">
        <f>'313'!A3</f>
        <v>February 8, 2013</v>
      </c>
      <c r="B3" s="91"/>
      <c r="C3" s="92"/>
      <c r="D3" s="91"/>
      <c r="E3" s="92"/>
      <c r="F3" s="91"/>
    </row>
    <row r="4" spans="1:6" s="93" customFormat="1" ht="13.2">
      <c r="A4" s="96" t="s">
        <v>17</v>
      </c>
      <c r="B4" s="91"/>
      <c r="C4" s="92"/>
      <c r="D4" s="91"/>
      <c r="E4" s="92"/>
      <c r="F4" s="91"/>
    </row>
    <row r="5" spans="1:6" s="100" customFormat="1" ht="18">
      <c r="A5" s="97" t="s">
        <v>215</v>
      </c>
      <c r="B5" s="98"/>
      <c r="C5" s="99"/>
      <c r="D5" s="98"/>
      <c r="E5" s="99"/>
      <c r="F5" s="98"/>
    </row>
    <row r="6" spans="1:6" s="100" customFormat="1" ht="18">
      <c r="A6" s="97" t="s">
        <v>205</v>
      </c>
      <c r="B6" s="98"/>
      <c r="C6" s="99"/>
      <c r="D6" s="98"/>
      <c r="E6" s="99"/>
      <c r="F6" s="98"/>
    </row>
    <row r="7" spans="1:6" ht="15.6">
      <c r="A7" s="51"/>
      <c r="B7" s="52"/>
      <c r="C7" s="52"/>
      <c r="D7" s="52"/>
      <c r="E7" s="52"/>
    </row>
    <row r="8" spans="1:6" ht="13.2">
      <c r="A8" s="54"/>
      <c r="B8" s="54"/>
      <c r="C8" s="54"/>
      <c r="D8" s="54"/>
      <c r="E8" s="54"/>
    </row>
    <row r="9" spans="1:6" ht="13.8">
      <c r="A9" s="55" t="s">
        <v>32</v>
      </c>
      <c r="B9" s="56" t="s">
        <v>33</v>
      </c>
      <c r="C9" s="56"/>
      <c r="D9" s="57" t="s">
        <v>34</v>
      </c>
      <c r="E9" s="56" t="s">
        <v>35</v>
      </c>
    </row>
    <row r="10" spans="1:6" ht="15.6">
      <c r="A10" s="58"/>
      <c r="B10" s="58"/>
      <c r="C10" s="58"/>
      <c r="D10" s="58"/>
      <c r="E10" s="58"/>
    </row>
    <row r="11" spans="1:6" ht="13.8">
      <c r="A11" s="153" t="s">
        <v>40</v>
      </c>
      <c r="B11" s="154">
        <f>SUM(E11:E33)</f>
        <v>3793373</v>
      </c>
      <c r="C11" s="155"/>
      <c r="D11" s="153" t="s">
        <v>226</v>
      </c>
      <c r="E11" s="154">
        <f>50000+50000</f>
        <v>100000</v>
      </c>
    </row>
    <row r="12" spans="1:6" ht="13.8">
      <c r="A12" s="153"/>
      <c r="B12" s="154"/>
      <c r="C12" s="155"/>
      <c r="D12" s="153" t="s">
        <v>227</v>
      </c>
      <c r="E12" s="156">
        <f>190000+39600</f>
        <v>229600</v>
      </c>
    </row>
    <row r="13" spans="1:6" ht="13.8">
      <c r="A13" s="153"/>
      <c r="B13" s="154"/>
      <c r="C13" s="155"/>
      <c r="D13" s="153" t="s">
        <v>301</v>
      </c>
      <c r="E13" s="156">
        <v>15000</v>
      </c>
    </row>
    <row r="14" spans="1:6" ht="13.8">
      <c r="A14" s="153"/>
      <c r="B14" s="154"/>
      <c r="C14" s="155"/>
      <c r="D14" s="153" t="s">
        <v>228</v>
      </c>
      <c r="E14" s="156">
        <v>5000</v>
      </c>
    </row>
    <row r="15" spans="1:6" ht="13.8">
      <c r="A15" s="153"/>
      <c r="B15" s="154"/>
      <c r="C15" s="155"/>
      <c r="D15" s="153" t="s">
        <v>229</v>
      </c>
      <c r="E15" s="156">
        <f>30000+30000</f>
        <v>60000</v>
      </c>
    </row>
    <row r="16" spans="1:6" ht="13.8">
      <c r="A16" s="153"/>
      <c r="B16" s="154"/>
      <c r="C16" s="155"/>
      <c r="D16" s="153" t="s">
        <v>230</v>
      </c>
      <c r="E16" s="157">
        <f>25000+25000</f>
        <v>50000</v>
      </c>
    </row>
    <row r="17" spans="1:5" ht="13.8">
      <c r="A17" s="153"/>
      <c r="B17" s="154"/>
      <c r="C17" s="155"/>
      <c r="D17" s="153" t="s">
        <v>231</v>
      </c>
      <c r="E17" s="157">
        <f>30000+431000+400000</f>
        <v>861000</v>
      </c>
    </row>
    <row r="18" spans="1:5" ht="13.8">
      <c r="A18" s="153"/>
      <c r="B18" s="154"/>
      <c r="C18" s="155"/>
      <c r="D18" s="153" t="s">
        <v>232</v>
      </c>
      <c r="E18" s="157">
        <f>500000-242500</f>
        <v>257500</v>
      </c>
    </row>
    <row r="19" spans="1:5" ht="13.8">
      <c r="A19" s="153"/>
      <c r="B19" s="154"/>
      <c r="C19" s="155"/>
      <c r="D19" s="153" t="s">
        <v>233</v>
      </c>
      <c r="E19" s="157">
        <v>605000</v>
      </c>
    </row>
    <row r="20" spans="1:5" ht="13.8">
      <c r="A20" s="153"/>
      <c r="B20" s="154"/>
      <c r="C20" s="155"/>
      <c r="D20" s="153" t="s">
        <v>234</v>
      </c>
      <c r="E20" s="157">
        <v>17000</v>
      </c>
    </row>
    <row r="21" spans="1:5" ht="13.8">
      <c r="A21" s="153"/>
      <c r="B21" s="154"/>
      <c r="C21" s="155"/>
      <c r="D21" s="153" t="s">
        <v>235</v>
      </c>
      <c r="E21" s="157">
        <f>50000+12000</f>
        <v>62000</v>
      </c>
    </row>
    <row r="22" spans="1:5" ht="13.8">
      <c r="A22" s="153"/>
      <c r="B22" s="154"/>
      <c r="C22" s="155"/>
      <c r="D22" s="153" t="s">
        <v>236</v>
      </c>
      <c r="E22" s="157">
        <v>510000</v>
      </c>
    </row>
    <row r="23" spans="1:5" ht="13.8">
      <c r="A23" s="153"/>
      <c r="B23" s="154"/>
      <c r="C23" s="155"/>
      <c r="D23" s="153" t="s">
        <v>237</v>
      </c>
      <c r="E23" s="157">
        <v>50000</v>
      </c>
    </row>
    <row r="24" spans="1:5" ht="13.8">
      <c r="A24" s="153"/>
      <c r="B24" s="154"/>
      <c r="C24" s="155"/>
      <c r="D24" s="153" t="s">
        <v>238</v>
      </c>
      <c r="E24" s="157">
        <v>60000</v>
      </c>
    </row>
    <row r="25" spans="1:5" ht="13.8">
      <c r="A25" s="153"/>
      <c r="B25" s="154"/>
      <c r="C25" s="155"/>
      <c r="D25" s="153" t="s">
        <v>239</v>
      </c>
      <c r="E25" s="157">
        <v>6000</v>
      </c>
    </row>
    <row r="26" spans="1:5" ht="13.8">
      <c r="A26" s="153"/>
      <c r="B26" s="154"/>
      <c r="C26" s="155"/>
      <c r="D26" s="153" t="s">
        <v>240</v>
      </c>
      <c r="E26" s="157">
        <v>300000</v>
      </c>
    </row>
    <row r="27" spans="1:5" ht="13.8">
      <c r="A27" s="153"/>
      <c r="B27" s="154"/>
      <c r="C27" s="155"/>
      <c r="D27" s="153" t="s">
        <v>241</v>
      </c>
      <c r="E27" s="157">
        <v>128000</v>
      </c>
    </row>
    <row r="28" spans="1:5" ht="13.8">
      <c r="A28" s="153"/>
      <c r="B28" s="154"/>
      <c r="C28" s="155"/>
      <c r="D28" s="153" t="s">
        <v>242</v>
      </c>
      <c r="E28" s="157">
        <v>100000</v>
      </c>
    </row>
    <row r="29" spans="1:5" ht="13.8">
      <c r="A29" s="153"/>
      <c r="B29" s="154"/>
      <c r="C29" s="155"/>
      <c r="D29" s="153" t="s">
        <v>299</v>
      </c>
      <c r="E29" s="157">
        <v>20000</v>
      </c>
    </row>
    <row r="30" spans="1:5" ht="13.8">
      <c r="A30" s="153"/>
      <c r="B30" s="154"/>
      <c r="C30" s="155"/>
      <c r="D30" s="153" t="s">
        <v>300</v>
      </c>
      <c r="E30" s="157">
        <v>137273</v>
      </c>
    </row>
    <row r="31" spans="1:5" ht="13.8">
      <c r="A31" s="153"/>
      <c r="B31" s="154"/>
      <c r="C31" s="155"/>
      <c r="D31" s="153" t="s">
        <v>302</v>
      </c>
      <c r="E31" s="157">
        <v>5000</v>
      </c>
    </row>
    <row r="32" spans="1:5" ht="13.8">
      <c r="A32" s="153"/>
      <c r="B32" s="154"/>
      <c r="C32" s="155"/>
      <c r="D32" s="153" t="s">
        <v>303</v>
      </c>
      <c r="E32" s="157">
        <v>15000</v>
      </c>
    </row>
    <row r="33" spans="1:5" ht="13.8">
      <c r="A33" s="153"/>
      <c r="B33" s="154"/>
      <c r="C33" s="155"/>
      <c r="D33" s="153" t="s">
        <v>304</v>
      </c>
      <c r="E33" s="157">
        <v>200000</v>
      </c>
    </row>
    <row r="34" spans="1:5" ht="13.8">
      <c r="A34" s="153"/>
      <c r="B34" s="154"/>
      <c r="C34" s="155"/>
      <c r="D34" s="153"/>
      <c r="E34" s="157"/>
    </row>
    <row r="35" spans="1:5" ht="13.8">
      <c r="A35" s="153" t="s">
        <v>243</v>
      </c>
      <c r="B35" s="154">
        <v>100000</v>
      </c>
      <c r="C35" s="155"/>
      <c r="D35" s="153" t="s">
        <v>244</v>
      </c>
      <c r="E35" s="154">
        <v>100000</v>
      </c>
    </row>
    <row r="36" spans="1:5" ht="13.8" hidden="1">
      <c r="A36" s="153"/>
      <c r="B36" s="154"/>
      <c r="C36" s="155"/>
      <c r="D36" s="153"/>
      <c r="E36" s="157"/>
    </row>
    <row r="37" spans="1:5" ht="13.8">
      <c r="A37" s="153"/>
      <c r="B37" s="154"/>
      <c r="C37" s="155"/>
      <c r="D37" s="153" t="s">
        <v>245</v>
      </c>
      <c r="E37" s="157"/>
    </row>
    <row r="38" spans="1:5" ht="13.8">
      <c r="A38" s="153"/>
      <c r="B38" s="154"/>
      <c r="C38" s="155"/>
      <c r="D38" s="153" t="s">
        <v>246</v>
      </c>
      <c r="E38" s="157"/>
    </row>
    <row r="39" spans="1:5" ht="13.8">
      <c r="A39" s="153"/>
      <c r="B39" s="154"/>
      <c r="C39" s="155"/>
      <c r="D39" s="153" t="s">
        <v>247</v>
      </c>
      <c r="E39" s="157"/>
    </row>
    <row r="40" spans="1:5" ht="13.8">
      <c r="A40" s="153"/>
      <c r="B40" s="154"/>
      <c r="C40" s="155"/>
      <c r="D40" s="153" t="s">
        <v>248</v>
      </c>
      <c r="E40" s="157"/>
    </row>
    <row r="41" spans="1:5" ht="13.8">
      <c r="A41" s="153"/>
      <c r="B41" s="154"/>
      <c r="C41" s="155"/>
      <c r="D41" s="153" t="s">
        <v>249</v>
      </c>
      <c r="E41" s="157"/>
    </row>
    <row r="42" spans="1:5" ht="13.8" hidden="1">
      <c r="A42" s="153"/>
      <c r="B42" s="154"/>
      <c r="C42" s="155"/>
      <c r="D42" s="153"/>
      <c r="E42" s="157"/>
    </row>
    <row r="43" spans="1:5" ht="13.8" hidden="1">
      <c r="A43" s="153"/>
      <c r="B43" s="154"/>
      <c r="C43" s="155"/>
      <c r="D43" s="153"/>
      <c r="E43" s="157"/>
    </row>
    <row r="44" spans="1:5" ht="13.8">
      <c r="A44" s="153"/>
      <c r="B44" s="154"/>
      <c r="C44" s="155"/>
      <c r="D44" s="153"/>
      <c r="E44" s="157"/>
    </row>
    <row r="45" spans="1:5" ht="13.8">
      <c r="A45" s="153" t="s">
        <v>250</v>
      </c>
      <c r="B45" s="154">
        <f>SUM(E45:E46)</f>
        <v>65000</v>
      </c>
      <c r="C45" s="155"/>
      <c r="D45" s="153" t="s">
        <v>251</v>
      </c>
      <c r="E45" s="154">
        <v>50000</v>
      </c>
    </row>
    <row r="46" spans="1:5" ht="13.8">
      <c r="A46" s="153"/>
      <c r="B46" s="154"/>
      <c r="C46" s="155"/>
      <c r="D46" s="153" t="s">
        <v>252</v>
      </c>
      <c r="E46" s="157">
        <v>15000</v>
      </c>
    </row>
    <row r="47" spans="1:5" ht="13.8">
      <c r="A47" s="153"/>
      <c r="B47" s="154"/>
      <c r="C47" s="155"/>
      <c r="D47" s="153"/>
      <c r="E47" s="157"/>
    </row>
    <row r="48" spans="1:5" ht="13.8">
      <c r="A48" s="153" t="s">
        <v>253</v>
      </c>
      <c r="B48" s="154">
        <f>E48</f>
        <v>20000</v>
      </c>
      <c r="C48" s="155"/>
      <c r="D48" s="153" t="s">
        <v>254</v>
      </c>
      <c r="E48" s="154">
        <v>20000</v>
      </c>
    </row>
    <row r="49" spans="1:5" ht="13.8" hidden="1">
      <c r="A49" s="153"/>
      <c r="B49" s="154"/>
      <c r="C49" s="155"/>
      <c r="D49" s="153"/>
      <c r="E49" s="154"/>
    </row>
    <row r="50" spans="1:5" ht="13.8" hidden="1">
      <c r="A50" s="153"/>
      <c r="B50" s="154"/>
      <c r="C50" s="155"/>
      <c r="D50" s="153"/>
      <c r="E50" s="154"/>
    </row>
    <row r="51" spans="1:5" ht="13.8" hidden="1">
      <c r="A51" s="153"/>
      <c r="B51" s="154"/>
      <c r="C51" s="155"/>
      <c r="D51" s="153"/>
      <c r="E51" s="154"/>
    </row>
    <row r="52" spans="1:5" ht="13.8" hidden="1">
      <c r="A52" s="153"/>
      <c r="B52" s="154"/>
      <c r="C52" s="155"/>
      <c r="D52" s="153"/>
      <c r="E52" s="158" t="s">
        <v>171</v>
      </c>
    </row>
    <row r="53" spans="1:5" ht="13.8" hidden="1">
      <c r="A53" s="153"/>
      <c r="B53" s="154"/>
      <c r="C53" s="155"/>
      <c r="D53" s="153"/>
      <c r="E53" s="154"/>
    </row>
    <row r="54" spans="1:5" ht="13.8" hidden="1">
      <c r="A54" s="153"/>
      <c r="B54" s="154"/>
      <c r="C54" s="155"/>
      <c r="D54" s="153"/>
      <c r="E54" s="154"/>
    </row>
    <row r="55" spans="1:5" ht="13.8" hidden="1">
      <c r="A55" s="159" t="s">
        <v>255</v>
      </c>
      <c r="B55" s="154"/>
      <c r="C55" s="155"/>
      <c r="D55" s="153"/>
      <c r="E55" s="154"/>
    </row>
    <row r="56" spans="1:5" ht="13.8">
      <c r="A56" s="153"/>
      <c r="B56" s="154"/>
      <c r="C56" s="155"/>
      <c r="D56" s="153"/>
      <c r="E56" s="157"/>
    </row>
    <row r="57" spans="1:5" ht="13.8">
      <c r="A57" s="153" t="s">
        <v>256</v>
      </c>
      <c r="B57" s="154">
        <f>SUM(E58:E60)</f>
        <v>67500</v>
      </c>
      <c r="C57" s="155"/>
      <c r="D57" s="153" t="s">
        <v>257</v>
      </c>
      <c r="E57" s="157"/>
    </row>
    <row r="58" spans="1:5" ht="13.8">
      <c r="A58" s="153"/>
      <c r="B58" s="154"/>
      <c r="C58" s="155"/>
      <c r="D58" s="153" t="s">
        <v>258</v>
      </c>
      <c r="E58" s="154">
        <v>15000</v>
      </c>
    </row>
    <row r="59" spans="1:5" ht="13.8">
      <c r="A59" s="153"/>
      <c r="B59" s="154"/>
      <c r="C59" s="155"/>
      <c r="D59" s="153" t="s">
        <v>259</v>
      </c>
      <c r="E59" s="156">
        <v>15000</v>
      </c>
    </row>
    <row r="60" spans="1:5" ht="13.8">
      <c r="A60" s="153"/>
      <c r="B60" s="154"/>
      <c r="C60" s="155"/>
      <c r="D60" s="153" t="s">
        <v>261</v>
      </c>
      <c r="E60" s="157">
        <v>37500</v>
      </c>
    </row>
    <row r="61" spans="1:5" ht="13.8">
      <c r="A61" s="153"/>
      <c r="B61" s="154"/>
      <c r="C61" s="155"/>
      <c r="D61" s="160"/>
      <c r="E61" s="157"/>
    </row>
    <row r="62" spans="1:5" ht="13.8">
      <c r="A62" s="153" t="s">
        <v>39</v>
      </c>
      <c r="B62" s="154">
        <f>SUM(E62:E63)</f>
        <v>60000</v>
      </c>
      <c r="C62" s="155"/>
      <c r="D62" s="153" t="s">
        <v>260</v>
      </c>
      <c r="E62" s="154">
        <v>10000</v>
      </c>
    </row>
    <row r="63" spans="1:5" ht="13.8">
      <c r="A63" s="153"/>
      <c r="B63" s="154"/>
      <c r="C63" s="155"/>
      <c r="D63" s="160" t="s">
        <v>225</v>
      </c>
      <c r="E63" s="156">
        <v>50000</v>
      </c>
    </row>
    <row r="64" spans="1:5" ht="13.8">
      <c r="A64" s="153"/>
      <c r="B64" s="154"/>
      <c r="C64" s="155"/>
      <c r="D64" s="160"/>
      <c r="E64" s="155"/>
    </row>
    <row r="65" spans="1:5" ht="14.4" thickBot="1">
      <c r="A65" s="153"/>
      <c r="B65" s="154"/>
      <c r="C65" s="153"/>
      <c r="D65" s="153"/>
      <c r="E65" s="153"/>
    </row>
    <row r="66" spans="1:5" ht="16.2" thickBot="1">
      <c r="A66" s="161" t="s">
        <v>36</v>
      </c>
      <c r="B66" s="162">
        <f>SUM(B11:B64)</f>
        <v>4105873</v>
      </c>
      <c r="C66" s="163"/>
      <c r="D66" s="153"/>
      <c r="E66" s="153"/>
    </row>
  </sheetData>
  <printOptions horizontalCentered="1"/>
  <pageMargins left="0.5" right="0.5" top="0.5" bottom="0.5" header="0.5" footer="0.25"/>
  <pageSetup scale="85" orientation="portrait" r:id="rId1"/>
  <headerFooter alignWithMargins="0">
    <oddFooter>&amp;R&amp;"Times New Roman,Regular"&amp;8Prepared: 02/08/2013
Finance Dept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FF00"/>
  </sheetPr>
  <dimension ref="A1:F45"/>
  <sheetViews>
    <sheetView view="pageLayout" zoomScaleNormal="100" zoomScaleSheetLayoutView="100" workbookViewId="0">
      <selection activeCell="D12" sqref="D12"/>
    </sheetView>
  </sheetViews>
  <sheetFormatPr defaultColWidth="9.109375" defaultRowHeight="13.2"/>
  <cols>
    <col min="1" max="1" width="42.6640625" style="69" customWidth="1"/>
    <col min="2" max="2" width="15.6640625" style="11" customWidth="1"/>
    <col min="3" max="3" width="1.6640625" style="12" customWidth="1"/>
    <col min="4" max="4" width="15.6640625" style="11" customWidth="1"/>
    <col min="5" max="5" width="1.6640625" style="12" customWidth="1"/>
    <col min="6" max="6" width="15.6640625" style="11" customWidth="1"/>
    <col min="7" max="7" width="15.33203125" style="69" customWidth="1"/>
    <col min="8" max="16384" width="9.109375" style="69"/>
  </cols>
  <sheetData>
    <row r="1" spans="1:6" ht="17.399999999999999">
      <c r="A1" s="68" t="str">
        <f>[10]Cons!A1</f>
        <v>ST. CHARLES PARISH</v>
      </c>
      <c r="B1" s="4"/>
      <c r="C1" s="5"/>
      <c r="D1" s="4"/>
      <c r="E1" s="5"/>
      <c r="F1" s="4"/>
    </row>
    <row r="2" spans="1:6" ht="15.6">
      <c r="A2" s="70" t="str">
        <f>Cons!A2</f>
        <v>2012 CONSOLIDATED OPERATING AND CAPITAL BUDGET</v>
      </c>
      <c r="B2" s="4"/>
      <c r="C2" s="5"/>
      <c r="D2" s="4"/>
      <c r="E2" s="5"/>
      <c r="F2" s="4"/>
    </row>
    <row r="3" spans="1:6">
      <c r="A3" s="71" t="str">
        <f>Cons!A3</f>
        <v>February 8, 2013</v>
      </c>
      <c r="B3" s="4"/>
      <c r="C3" s="5"/>
      <c r="D3" s="4"/>
      <c r="E3" s="5"/>
      <c r="F3" s="4"/>
    </row>
    <row r="4" spans="1:6">
      <c r="A4" s="72" t="s">
        <v>17</v>
      </c>
      <c r="B4" s="4"/>
      <c r="C4" s="5"/>
      <c r="D4" s="4"/>
      <c r="E4" s="5"/>
      <c r="F4" s="4"/>
    </row>
    <row r="5" spans="1:6" s="74" customFormat="1" ht="18">
      <c r="A5" s="73" t="s">
        <v>49</v>
      </c>
      <c r="B5" s="8"/>
      <c r="C5" s="9"/>
      <c r="D5" s="8"/>
      <c r="E5" s="9"/>
      <c r="F5" s="8"/>
    </row>
    <row r="6" spans="1:6">
      <c r="A6" s="72"/>
      <c r="B6" s="4"/>
      <c r="C6" s="5"/>
      <c r="D6" s="4"/>
      <c r="E6" s="5"/>
      <c r="F6" s="4"/>
    </row>
    <row r="8" spans="1:6" s="75" customFormat="1" ht="15.6">
      <c r="A8" s="86"/>
      <c r="B8" s="24" t="s">
        <v>3</v>
      </c>
      <c r="C8" s="25"/>
      <c r="D8" s="24"/>
      <c r="E8" s="25"/>
      <c r="F8" s="24" t="s">
        <v>19</v>
      </c>
    </row>
    <row r="9" spans="1:6" s="75" customFormat="1" ht="15.6">
      <c r="A9" s="86"/>
      <c r="B9" s="24" t="s">
        <v>20</v>
      </c>
      <c r="C9" s="25"/>
      <c r="D9" s="24" t="s">
        <v>21</v>
      </c>
      <c r="E9" s="25"/>
      <c r="F9" s="24" t="s">
        <v>20</v>
      </c>
    </row>
    <row r="10" spans="1:6" s="75" customFormat="1" ht="15.6">
      <c r="A10" s="86"/>
      <c r="B10" s="26" t="s">
        <v>22</v>
      </c>
      <c r="C10" s="25"/>
      <c r="D10" s="26" t="s">
        <v>22</v>
      </c>
      <c r="E10" s="25"/>
      <c r="F10" s="26" t="s">
        <v>22</v>
      </c>
    </row>
    <row r="11" spans="1:6" s="75" customFormat="1" ht="15.6">
      <c r="A11" s="86"/>
      <c r="B11" s="25"/>
      <c r="C11" s="25"/>
      <c r="D11" s="25"/>
      <c r="E11" s="25"/>
      <c r="F11" s="25"/>
    </row>
    <row r="12" spans="1:6" s="79" customFormat="1" ht="15.6">
      <c r="A12" s="88" t="s">
        <v>23</v>
      </c>
      <c r="B12" s="28">
        <v>3698831</v>
      </c>
      <c r="C12" s="29"/>
      <c r="D12" s="28">
        <v>0</v>
      </c>
      <c r="E12" s="29"/>
      <c r="F12" s="28">
        <f>+B12+D12</f>
        <v>3698831</v>
      </c>
    </row>
    <row r="13" spans="1:6" s="79" customFormat="1" ht="15.6">
      <c r="A13" s="88"/>
      <c r="B13" s="29"/>
      <c r="C13" s="29"/>
      <c r="D13" s="29"/>
      <c r="E13" s="29"/>
      <c r="F13" s="29"/>
    </row>
    <row r="14" spans="1:6" s="75" customFormat="1" ht="15.75" customHeight="1">
      <c r="A14" s="86" t="s">
        <v>26</v>
      </c>
      <c r="B14" s="32">
        <v>22940627</v>
      </c>
      <c r="C14" s="31"/>
      <c r="D14" s="32">
        <f>'310'!D19+'313'!D18</f>
        <v>3689782</v>
      </c>
      <c r="E14" s="31"/>
      <c r="F14" s="32">
        <f>B14+D14</f>
        <v>26630409</v>
      </c>
    </row>
    <row r="15" spans="1:6" s="75" customFormat="1" ht="15.6">
      <c r="A15" s="86"/>
      <c r="B15" s="30"/>
      <c r="C15" s="31"/>
      <c r="D15" s="30"/>
      <c r="E15" s="31"/>
      <c r="F15" s="30"/>
    </row>
    <row r="16" spans="1:6" s="79" customFormat="1" ht="16.2" thickBot="1">
      <c r="A16" s="88" t="s">
        <v>5</v>
      </c>
      <c r="B16" s="33">
        <f>B12+B14</f>
        <v>26639458</v>
      </c>
      <c r="C16" s="29"/>
      <c r="D16" s="33">
        <f>D12+D14</f>
        <v>3689782</v>
      </c>
      <c r="E16" s="29"/>
      <c r="F16" s="33">
        <f>F12+F14</f>
        <v>30329240</v>
      </c>
    </row>
    <row r="17" spans="1:6" s="75" customFormat="1" ht="15.6">
      <c r="A17" s="86"/>
      <c r="B17" s="30"/>
      <c r="C17" s="31"/>
      <c r="D17" s="30"/>
      <c r="E17" s="31"/>
      <c r="F17" s="30"/>
    </row>
    <row r="18" spans="1:6" s="75" customFormat="1" ht="15.6">
      <c r="A18" s="86"/>
      <c r="B18" s="30"/>
      <c r="C18" s="31"/>
      <c r="D18" s="30"/>
      <c r="E18" s="31"/>
      <c r="F18" s="30"/>
    </row>
    <row r="19" spans="1:6" s="75" customFormat="1" ht="15.6">
      <c r="A19" s="88" t="s">
        <v>6</v>
      </c>
      <c r="B19" s="30"/>
      <c r="C19" s="31"/>
      <c r="D19" s="30"/>
      <c r="E19" s="31"/>
      <c r="F19" s="30"/>
    </row>
    <row r="20" spans="1:6" s="75" customFormat="1" ht="15.6">
      <c r="A20" s="86"/>
      <c r="B20" s="30"/>
      <c r="C20" s="31"/>
      <c r="D20" s="30"/>
      <c r="E20" s="31"/>
      <c r="F20" s="30"/>
    </row>
    <row r="21" spans="1:6" s="75" customFormat="1" ht="15.6" hidden="1">
      <c r="A21" s="86" t="s">
        <v>7</v>
      </c>
      <c r="B21" s="30">
        <v>0</v>
      </c>
      <c r="C21" s="31"/>
      <c r="D21" s="30" t="e">
        <f>[10]LCDBG!#REF!</f>
        <v>#REF!</v>
      </c>
      <c r="E21" s="31"/>
      <c r="F21" s="30" t="e">
        <f>+B21+D21</f>
        <v>#REF!</v>
      </c>
    </row>
    <row r="22" spans="1:6" s="75" customFormat="1" ht="15.6" hidden="1">
      <c r="A22" s="86"/>
      <c r="B22" s="30"/>
      <c r="C22" s="31"/>
      <c r="D22" s="30"/>
      <c r="E22" s="31"/>
      <c r="F22" s="30"/>
    </row>
    <row r="23" spans="1:6" s="75" customFormat="1" ht="15.6" hidden="1">
      <c r="A23" s="86" t="s">
        <v>8</v>
      </c>
      <c r="B23" s="30">
        <v>0</v>
      </c>
      <c r="C23" s="31"/>
      <c r="D23" s="30">
        <v>0</v>
      </c>
      <c r="E23" s="31"/>
      <c r="F23" s="30">
        <f>+B23+D23</f>
        <v>0</v>
      </c>
    </row>
    <row r="24" spans="1:6" s="75" customFormat="1" ht="15.6" hidden="1">
      <c r="A24" s="86"/>
      <c r="B24" s="30"/>
      <c r="C24" s="31"/>
      <c r="D24" s="30"/>
      <c r="E24" s="31"/>
      <c r="F24" s="30"/>
    </row>
    <row r="25" spans="1:6" s="75" customFormat="1" ht="15.6" hidden="1">
      <c r="A25" s="86" t="s">
        <v>28</v>
      </c>
      <c r="B25" s="30">
        <v>0</v>
      </c>
      <c r="C25" s="31"/>
      <c r="D25" s="30">
        <f>[10]LCDBG!D16</f>
        <v>0</v>
      </c>
      <c r="E25" s="31"/>
      <c r="F25" s="30">
        <f>+B25+D25</f>
        <v>0</v>
      </c>
    </row>
    <row r="26" spans="1:6" s="75" customFormat="1" ht="15.6" hidden="1">
      <c r="A26" s="86"/>
      <c r="B26" s="30"/>
      <c r="C26" s="31"/>
      <c r="D26" s="30"/>
      <c r="E26" s="31"/>
      <c r="F26" s="30"/>
    </row>
    <row r="27" spans="1:6" s="75" customFormat="1" ht="15.6" hidden="1">
      <c r="A27" s="86" t="s">
        <v>9</v>
      </c>
      <c r="B27" s="30">
        <v>0</v>
      </c>
      <c r="C27" s="31"/>
      <c r="D27" s="30">
        <f>[10]LCDBG!D23</f>
        <v>0</v>
      </c>
      <c r="E27" s="31"/>
      <c r="F27" s="30">
        <f>+B27+D27</f>
        <v>0</v>
      </c>
    </row>
    <row r="28" spans="1:6" s="75" customFormat="1" ht="15.6" hidden="1">
      <c r="A28" s="86"/>
      <c r="B28" s="30"/>
      <c r="C28" s="31"/>
      <c r="D28" s="30"/>
      <c r="E28" s="31"/>
      <c r="F28" s="30"/>
    </row>
    <row r="29" spans="1:6" s="75" customFormat="1" ht="15.6" hidden="1">
      <c r="A29" s="86" t="s">
        <v>10</v>
      </c>
      <c r="B29" s="30">
        <v>0</v>
      </c>
      <c r="C29" s="31"/>
      <c r="D29" s="30">
        <v>0</v>
      </c>
      <c r="E29" s="31"/>
      <c r="F29" s="30">
        <f>+B29+D29</f>
        <v>0</v>
      </c>
    </row>
    <row r="30" spans="1:6" s="75" customFormat="1" ht="15.6" hidden="1">
      <c r="A30" s="86"/>
      <c r="B30" s="30"/>
      <c r="C30" s="31"/>
      <c r="D30" s="30"/>
      <c r="E30" s="31"/>
      <c r="F30" s="30"/>
    </row>
    <row r="31" spans="1:6" s="75" customFormat="1" ht="15.6">
      <c r="A31" s="86" t="s">
        <v>11</v>
      </c>
      <c r="B31" s="30">
        <v>23255068</v>
      </c>
      <c r="C31" s="31"/>
      <c r="D31" s="30">
        <f>'310'!D30+'313'!D32</f>
        <v>3689782</v>
      </c>
      <c r="E31" s="31"/>
      <c r="F31" s="30">
        <f>+B31+D31</f>
        <v>26944850</v>
      </c>
    </row>
    <row r="32" spans="1:6" s="75" customFormat="1" ht="15.6" hidden="1">
      <c r="A32" s="86"/>
      <c r="B32" s="30"/>
      <c r="C32" s="31"/>
      <c r="D32" s="30"/>
      <c r="E32" s="31"/>
      <c r="F32" s="30"/>
    </row>
    <row r="33" spans="1:6" s="75" customFormat="1" ht="15.6" hidden="1">
      <c r="A33" s="86" t="s">
        <v>12</v>
      </c>
      <c r="B33" s="31">
        <v>0</v>
      </c>
      <c r="C33" s="31"/>
      <c r="D33" s="31" t="e">
        <f>[10]LCDBG!#REF!</f>
        <v>#REF!</v>
      </c>
      <c r="E33" s="31"/>
      <c r="F33" s="31" t="e">
        <f>+B33+D33</f>
        <v>#REF!</v>
      </c>
    </row>
    <row r="34" spans="1:6" s="75" customFormat="1" ht="15.6">
      <c r="A34" s="86"/>
      <c r="B34" s="30"/>
      <c r="C34" s="31"/>
      <c r="D34" s="30"/>
      <c r="E34" s="31"/>
      <c r="F34" s="30"/>
    </row>
    <row r="35" spans="1:6" s="75" customFormat="1" ht="15.6">
      <c r="A35" s="86" t="s">
        <v>13</v>
      </c>
      <c r="B35" s="32">
        <v>2500</v>
      </c>
      <c r="C35" s="31"/>
      <c r="D35" s="32">
        <v>0</v>
      </c>
      <c r="E35" s="31"/>
      <c r="F35" s="32">
        <f>D35+B35</f>
        <v>2500</v>
      </c>
    </row>
    <row r="36" spans="1:6" s="75" customFormat="1" ht="15.6">
      <c r="A36" s="86"/>
      <c r="B36" s="31"/>
      <c r="C36" s="31"/>
      <c r="D36" s="31"/>
      <c r="E36" s="31"/>
      <c r="F36" s="30"/>
    </row>
    <row r="37" spans="1:6" s="75" customFormat="1" ht="15.6">
      <c r="A37" s="86"/>
      <c r="B37" s="30"/>
      <c r="C37" s="31"/>
      <c r="D37" s="30"/>
      <c r="E37" s="31"/>
      <c r="F37" s="30"/>
    </row>
    <row r="38" spans="1:6" s="79" customFormat="1" ht="16.2" thickBot="1">
      <c r="A38" s="88" t="s">
        <v>14</v>
      </c>
      <c r="B38" s="33">
        <f>B35+B33+B31+B29+B27+B25+B23+B21</f>
        <v>23257568</v>
      </c>
      <c r="C38" s="29"/>
      <c r="D38" s="33">
        <f>D31+D35</f>
        <v>3689782</v>
      </c>
      <c r="E38" s="29"/>
      <c r="F38" s="33">
        <f>F31+F35</f>
        <v>26947350</v>
      </c>
    </row>
    <row r="39" spans="1:6" s="75" customFormat="1" ht="15.6">
      <c r="A39" s="86"/>
      <c r="B39" s="30"/>
      <c r="C39" s="31"/>
      <c r="D39" s="30"/>
      <c r="E39" s="31"/>
      <c r="F39" s="30"/>
    </row>
    <row r="40" spans="1:6" s="79" customFormat="1" ht="15.6">
      <c r="A40" s="88" t="s">
        <v>15</v>
      </c>
      <c r="B40" s="28"/>
      <c r="C40" s="29"/>
      <c r="D40" s="28"/>
      <c r="E40" s="29"/>
      <c r="F40" s="28"/>
    </row>
    <row r="41" spans="1:6" s="79" customFormat="1" ht="16.2" thickBot="1">
      <c r="A41" s="88" t="s">
        <v>16</v>
      </c>
      <c r="B41" s="34">
        <f>B16-B38</f>
        <v>3381890</v>
      </c>
      <c r="C41" s="29"/>
      <c r="D41" s="34">
        <f>D16-D38</f>
        <v>0</v>
      </c>
      <c r="E41" s="29"/>
      <c r="F41" s="34">
        <f>F16-F38</f>
        <v>3381890</v>
      </c>
    </row>
    <row r="42" spans="1:6" s="75" customFormat="1" ht="16.2" thickTop="1">
      <c r="A42" s="85"/>
      <c r="B42" s="15"/>
      <c r="C42" s="16"/>
      <c r="D42" s="15"/>
      <c r="E42" s="16"/>
      <c r="F42" s="15"/>
    </row>
    <row r="43" spans="1:6" s="75" customFormat="1" ht="15.6">
      <c r="B43" s="15"/>
      <c r="C43" s="16"/>
      <c r="D43" s="15"/>
      <c r="E43" s="16"/>
      <c r="F43" s="15"/>
    </row>
    <row r="44" spans="1:6" s="75" customFormat="1" ht="15.6">
      <c r="B44" s="15"/>
      <c r="C44" s="16"/>
      <c r="D44" s="15"/>
      <c r="E44" s="16"/>
      <c r="F44" s="15"/>
    </row>
    <row r="45" spans="1:6" s="75" customFormat="1" ht="15.6">
      <c r="B45" s="15"/>
      <c r="C45" s="16"/>
      <c r="D45" s="15"/>
      <c r="E45" s="16"/>
      <c r="F45" s="15"/>
    </row>
  </sheetData>
  <printOptions horizontalCentered="1"/>
  <pageMargins left="0.25" right="0.25" top="0.75" bottom="0.75" header="0.3" footer="0.3"/>
  <pageSetup scale="85" orientation="portrait" r:id="rId1"/>
  <headerFooter alignWithMargins="0">
    <oddFooter>&amp;R&amp;"Times New Roman,Regular"&amp;8Prepared: 02/08/2013
Finance Dept.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</sheetPr>
  <dimension ref="A1:F36"/>
  <sheetViews>
    <sheetView view="pageLayout" topLeftCell="A4" zoomScaleNormal="100" zoomScaleSheetLayoutView="90" workbookViewId="0">
      <selection activeCell="A18" sqref="A18"/>
    </sheetView>
  </sheetViews>
  <sheetFormatPr defaultColWidth="9.109375" defaultRowHeight="13.2"/>
  <cols>
    <col min="1" max="1" width="44.5546875" style="69" customWidth="1"/>
    <col min="2" max="2" width="15.6640625" style="11" customWidth="1"/>
    <col min="3" max="3" width="1.6640625" style="12" customWidth="1"/>
    <col min="4" max="4" width="15.6640625" style="11" customWidth="1"/>
    <col min="5" max="5" width="1.6640625" style="12" customWidth="1"/>
    <col min="6" max="6" width="15.6640625" style="11" customWidth="1"/>
    <col min="7" max="7" width="15.33203125" style="69" customWidth="1"/>
    <col min="8" max="16384" width="9.109375" style="69"/>
  </cols>
  <sheetData>
    <row r="1" spans="1:6" ht="17.399999999999999">
      <c r="A1" s="68" t="str">
        <f>[10]Cons!A1</f>
        <v>ST. CHARLES PARISH</v>
      </c>
      <c r="B1" s="4"/>
      <c r="C1" s="5"/>
      <c r="D1" s="4"/>
      <c r="E1" s="5"/>
      <c r="F1" s="4"/>
    </row>
    <row r="2" spans="1:6" ht="15.6">
      <c r="A2" s="70" t="str">
        <f>Cons!A2</f>
        <v>2012 CONSOLIDATED OPERATING AND CAPITAL BUDGET</v>
      </c>
      <c r="B2" s="4"/>
      <c r="C2" s="5"/>
      <c r="D2" s="4"/>
      <c r="E2" s="5"/>
      <c r="F2" s="4"/>
    </row>
    <row r="3" spans="1:6">
      <c r="A3" s="71" t="str">
        <f>Cons!A3</f>
        <v>February 8, 2013</v>
      </c>
      <c r="B3" s="4"/>
      <c r="C3" s="5"/>
      <c r="D3" s="4"/>
      <c r="E3" s="5"/>
      <c r="F3" s="4"/>
    </row>
    <row r="4" spans="1:6">
      <c r="A4" s="72" t="s">
        <v>17</v>
      </c>
      <c r="B4" s="4"/>
      <c r="C4" s="5"/>
      <c r="D4" s="4"/>
      <c r="E4" s="5"/>
      <c r="F4" s="4"/>
    </row>
    <row r="5" spans="1:6" s="74" customFormat="1" ht="18">
      <c r="A5" s="73" t="s">
        <v>188</v>
      </c>
      <c r="B5" s="8"/>
      <c r="C5" s="9"/>
      <c r="D5" s="8"/>
      <c r="E5" s="9"/>
      <c r="F5" s="8"/>
    </row>
    <row r="6" spans="1:6" s="74" customFormat="1" ht="18">
      <c r="A6" s="73" t="s">
        <v>189</v>
      </c>
      <c r="B6" s="8"/>
      <c r="C6" s="9"/>
      <c r="D6" s="8"/>
      <c r="E6" s="9"/>
      <c r="F6" s="8"/>
    </row>
    <row r="7" spans="1:6">
      <c r="A7" s="72"/>
      <c r="B7" s="4"/>
      <c r="C7" s="5"/>
      <c r="D7" s="4"/>
      <c r="E7" s="5"/>
      <c r="F7" s="4"/>
    </row>
    <row r="8" spans="1:6" s="75" customFormat="1" ht="15.6">
      <c r="A8" s="86"/>
      <c r="B8" s="24" t="s">
        <v>3</v>
      </c>
      <c r="C8" s="25"/>
      <c r="D8" s="24"/>
      <c r="E8" s="25"/>
      <c r="F8" s="24" t="s">
        <v>19</v>
      </c>
    </row>
    <row r="9" spans="1:6" s="75" customFormat="1" ht="15.6">
      <c r="A9" s="86"/>
      <c r="B9" s="24" t="s">
        <v>20</v>
      </c>
      <c r="C9" s="25"/>
      <c r="D9" s="24" t="s">
        <v>21</v>
      </c>
      <c r="E9" s="25"/>
      <c r="F9" s="24" t="s">
        <v>20</v>
      </c>
    </row>
    <row r="10" spans="1:6" s="75" customFormat="1" ht="15.6">
      <c r="A10" s="86"/>
      <c r="B10" s="26" t="s">
        <v>22</v>
      </c>
      <c r="C10" s="25"/>
      <c r="D10" s="26" t="s">
        <v>22</v>
      </c>
      <c r="E10" s="25"/>
      <c r="F10" s="26" t="s">
        <v>22</v>
      </c>
    </row>
    <row r="11" spans="1:6" s="75" customFormat="1" ht="15.6">
      <c r="A11" s="88" t="s">
        <v>23</v>
      </c>
      <c r="B11" s="28">
        <v>2153225</v>
      </c>
      <c r="C11" s="29"/>
      <c r="D11" s="28">
        <v>0</v>
      </c>
      <c r="E11" s="29"/>
      <c r="F11" s="28">
        <f>B11+D11</f>
        <v>2153225</v>
      </c>
    </row>
    <row r="12" spans="1:6" s="75" customFormat="1" ht="15.6">
      <c r="A12" s="86"/>
      <c r="B12" s="31"/>
      <c r="C12" s="31"/>
      <c r="D12" s="31"/>
      <c r="E12" s="31"/>
      <c r="F12" s="31"/>
    </row>
    <row r="13" spans="1:6" s="75" customFormat="1" ht="15.6">
      <c r="A13" s="86" t="s">
        <v>45</v>
      </c>
      <c r="B13" s="31"/>
      <c r="C13" s="31"/>
      <c r="D13" s="31"/>
      <c r="E13" s="31"/>
      <c r="F13" s="31"/>
    </row>
    <row r="14" spans="1:6" s="75" customFormat="1" ht="15.6">
      <c r="A14" s="86" t="s">
        <v>190</v>
      </c>
      <c r="B14" s="31">
        <v>1619848</v>
      </c>
      <c r="C14" s="31"/>
      <c r="D14" s="31">
        <v>0</v>
      </c>
      <c r="E14" s="31"/>
      <c r="F14" s="31">
        <f>B14+D14</f>
        <v>1619848</v>
      </c>
    </row>
    <row r="15" spans="1:6" s="75" customFormat="1" ht="15.6">
      <c r="A15" s="86" t="s">
        <v>191</v>
      </c>
      <c r="B15" s="31">
        <v>500000</v>
      </c>
      <c r="C15" s="31"/>
      <c r="D15" s="31">
        <v>525000</v>
      </c>
      <c r="E15" s="31"/>
      <c r="F15" s="31">
        <f>B15+D15</f>
        <v>1025000</v>
      </c>
    </row>
    <row r="16" spans="1:6" s="75" customFormat="1" ht="15.6">
      <c r="A16" s="86" t="s">
        <v>192</v>
      </c>
      <c r="B16" s="31">
        <v>2028733</v>
      </c>
      <c r="C16" s="31"/>
      <c r="D16" s="31">
        <v>0</v>
      </c>
      <c r="E16" s="31"/>
      <c r="F16" s="31">
        <f>B16+D16</f>
        <v>2028733</v>
      </c>
    </row>
    <row r="17" spans="1:6" s="75" customFormat="1" ht="15.6">
      <c r="A17" s="86" t="s">
        <v>193</v>
      </c>
      <c r="B17" s="31">
        <v>1320</v>
      </c>
      <c r="C17" s="31"/>
      <c r="D17" s="31">
        <v>0</v>
      </c>
      <c r="E17" s="31"/>
      <c r="F17" s="31">
        <f>B17+D17</f>
        <v>1320</v>
      </c>
    </row>
    <row r="18" spans="1:6" s="75" customFormat="1" ht="15.6">
      <c r="A18" s="86" t="s">
        <v>194</v>
      </c>
      <c r="B18" s="32">
        <v>18787376</v>
      </c>
      <c r="C18" s="31"/>
      <c r="D18" s="32">
        <v>0</v>
      </c>
      <c r="E18" s="31"/>
      <c r="F18" s="32">
        <f>B18+D18</f>
        <v>18787376</v>
      </c>
    </row>
    <row r="19" spans="1:6" s="75" customFormat="1" ht="15.6">
      <c r="A19" s="86" t="s">
        <v>46</v>
      </c>
      <c r="B19" s="31">
        <f>SUM(B14:B18)</f>
        <v>22937277</v>
      </c>
      <c r="C19" s="31"/>
      <c r="D19" s="31">
        <f>SUM(D14:D18)</f>
        <v>525000</v>
      </c>
      <c r="E19" s="31"/>
      <c r="F19" s="31">
        <f>SUM(F14:F18)</f>
        <v>23462277</v>
      </c>
    </row>
    <row r="20" spans="1:6" s="75" customFormat="1" ht="15.6">
      <c r="A20" s="86"/>
      <c r="B20" s="31"/>
      <c r="C20" s="31"/>
      <c r="D20" s="31"/>
      <c r="E20" s="31"/>
      <c r="F20" s="31"/>
    </row>
    <row r="21" spans="1:6" s="75" customFormat="1" ht="16.2" thickBot="1">
      <c r="A21" s="88" t="s">
        <v>5</v>
      </c>
      <c r="B21" s="33">
        <f>B11+B19</f>
        <v>25090502</v>
      </c>
      <c r="C21" s="29"/>
      <c r="D21" s="33">
        <f>D11+D19</f>
        <v>525000</v>
      </c>
      <c r="E21" s="29"/>
      <c r="F21" s="33">
        <f>F11+F19</f>
        <v>25615502</v>
      </c>
    </row>
    <row r="22" spans="1:6" s="75" customFormat="1" ht="15.6">
      <c r="A22" s="86"/>
      <c r="B22" s="31"/>
      <c r="C22" s="31"/>
      <c r="D22" s="31"/>
      <c r="E22" s="31"/>
      <c r="F22" s="31"/>
    </row>
    <row r="23" spans="1:6" s="75" customFormat="1" ht="15.6">
      <c r="A23" s="86"/>
      <c r="B23" s="31"/>
      <c r="C23" s="31"/>
      <c r="D23" s="31"/>
      <c r="E23" s="31"/>
      <c r="F23" s="31"/>
    </row>
    <row r="24" spans="1:6" s="75" customFormat="1" ht="15.6">
      <c r="A24" s="86" t="s">
        <v>6</v>
      </c>
      <c r="B24" s="31"/>
      <c r="C24" s="31"/>
      <c r="D24" s="31"/>
      <c r="E24" s="31"/>
      <c r="F24" s="31"/>
    </row>
    <row r="25" spans="1:6" s="75" customFormat="1" ht="15.75" customHeight="1">
      <c r="A25" s="86"/>
      <c r="B25" s="36"/>
      <c r="C25" s="36"/>
      <c r="D25" s="36"/>
      <c r="E25" s="36"/>
      <c r="F25" s="36"/>
    </row>
    <row r="26" spans="1:6" s="75" customFormat="1" ht="15.6">
      <c r="A26" s="86" t="s">
        <v>11</v>
      </c>
      <c r="B26" s="30"/>
      <c r="C26" s="31"/>
      <c r="D26" s="30"/>
      <c r="E26" s="31"/>
      <c r="F26" s="30"/>
    </row>
    <row r="27" spans="1:6" s="75" customFormat="1" ht="15.6" hidden="1">
      <c r="A27" s="86" t="s">
        <v>146</v>
      </c>
      <c r="B27" s="30">
        <v>0</v>
      </c>
      <c r="C27" s="31"/>
      <c r="D27" s="30">
        <v>0</v>
      </c>
      <c r="E27" s="31"/>
      <c r="F27" s="31">
        <f>+B27+D27</f>
        <v>0</v>
      </c>
    </row>
    <row r="28" spans="1:6" s="75" customFormat="1" ht="15.6">
      <c r="A28" s="86" t="s">
        <v>195</v>
      </c>
      <c r="B28" s="30">
        <v>21970810</v>
      </c>
      <c r="C28" s="31"/>
      <c r="D28" s="30">
        <v>525000</v>
      </c>
      <c r="E28" s="31"/>
      <c r="F28" s="31">
        <f>+B28+D28</f>
        <v>22495810</v>
      </c>
    </row>
    <row r="29" spans="1:6" s="75" customFormat="1" ht="15.6">
      <c r="A29" s="86" t="s">
        <v>147</v>
      </c>
      <c r="B29" s="30">
        <v>709258</v>
      </c>
      <c r="C29" s="31"/>
      <c r="D29" s="30">
        <v>0</v>
      </c>
      <c r="E29" s="31"/>
      <c r="F29" s="31">
        <f>+B29+D29</f>
        <v>709258</v>
      </c>
    </row>
    <row r="30" spans="1:6" s="75" customFormat="1" ht="15.6">
      <c r="A30" s="86" t="s">
        <v>29</v>
      </c>
      <c r="B30" s="35">
        <f>SUM(B27:B29)</f>
        <v>22680068</v>
      </c>
      <c r="C30" s="31"/>
      <c r="D30" s="35">
        <f>SUM(D27:D29)</f>
        <v>525000</v>
      </c>
      <c r="E30" s="31"/>
      <c r="F30" s="35">
        <f>SUM(F27:F29)</f>
        <v>23205068</v>
      </c>
    </row>
    <row r="31" spans="1:6" s="75" customFormat="1" ht="15.75" customHeight="1">
      <c r="A31" s="86"/>
      <c r="B31" s="36"/>
      <c r="C31" s="36"/>
      <c r="D31" s="36"/>
      <c r="E31" s="36"/>
      <c r="F31" s="36"/>
    </row>
    <row r="32" spans="1:6" s="79" customFormat="1" ht="16.2" thickBot="1">
      <c r="A32" s="88" t="s">
        <v>14</v>
      </c>
      <c r="B32" s="37">
        <f>B30</f>
        <v>22680068</v>
      </c>
      <c r="C32" s="38"/>
      <c r="D32" s="37">
        <f>D30</f>
        <v>525000</v>
      </c>
      <c r="E32" s="38"/>
      <c r="F32" s="37">
        <f>F30</f>
        <v>23205068</v>
      </c>
    </row>
    <row r="33" spans="1:6" s="75" customFormat="1" ht="15.75" customHeight="1">
      <c r="B33" s="20"/>
      <c r="C33" s="20"/>
      <c r="D33" s="20"/>
      <c r="E33" s="20"/>
      <c r="F33" s="20"/>
    </row>
    <row r="34" spans="1:6" s="75" customFormat="1" ht="15.6">
      <c r="A34" s="79" t="s">
        <v>15</v>
      </c>
      <c r="B34" s="15"/>
      <c r="C34" s="16"/>
      <c r="D34" s="15"/>
      <c r="E34" s="16"/>
      <c r="F34" s="15"/>
    </row>
    <row r="35" spans="1:6" s="75" customFormat="1" ht="16.2" thickBot="1">
      <c r="A35" s="79" t="s">
        <v>16</v>
      </c>
      <c r="B35" s="84">
        <f>B21-B32</f>
        <v>2410434</v>
      </c>
      <c r="C35" s="16"/>
      <c r="D35" s="84">
        <f>D21-D32</f>
        <v>0</v>
      </c>
      <c r="E35" s="16"/>
      <c r="F35" s="84">
        <f>F21-F32</f>
        <v>2410434</v>
      </c>
    </row>
    <row r="36" spans="1:6" s="75" customFormat="1" ht="16.2" thickTop="1">
      <c r="B36" s="15"/>
      <c r="C36" s="16"/>
      <c r="D36" s="15"/>
      <c r="E36" s="16"/>
      <c r="F36" s="15"/>
    </row>
  </sheetData>
  <printOptions horizontalCentered="1"/>
  <pageMargins left="0.5" right="0.5" top="0.5" bottom="0.82" header="0.3" footer="0.3"/>
  <pageSetup scale="82" orientation="portrait" r:id="rId1"/>
  <headerFooter alignWithMargins="0">
    <oddFooter>&amp;R&amp;"Times New Roman,Regular"&amp;8Prepared: 02/08/2013
Finance Dept.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FF00"/>
  </sheetPr>
  <dimension ref="A1:F21"/>
  <sheetViews>
    <sheetView view="pageLayout" zoomScaleNormal="100" workbookViewId="0">
      <selection activeCell="D60" sqref="D60"/>
    </sheetView>
  </sheetViews>
  <sheetFormatPr defaultColWidth="9.109375" defaultRowHeight="12.6"/>
  <cols>
    <col min="1" max="1" width="32.109375" style="101" customWidth="1"/>
    <col min="2" max="2" width="15.33203125" style="101" customWidth="1"/>
    <col min="3" max="3" width="1.109375" style="101" customWidth="1"/>
    <col min="4" max="4" width="49.33203125" style="101" customWidth="1"/>
    <col min="5" max="5" width="13.88671875" style="101" customWidth="1"/>
    <col min="6" max="16384" width="9.109375" style="101"/>
  </cols>
  <sheetData>
    <row r="1" spans="1:6" s="93" customFormat="1" ht="17.399999999999999">
      <c r="A1" s="90" t="str">
        <f>[8]Cons!A1</f>
        <v>ST. CHARLES PARISH</v>
      </c>
      <c r="B1" s="91"/>
      <c r="C1" s="92"/>
      <c r="D1" s="91"/>
      <c r="E1" s="92"/>
      <c r="F1" s="91"/>
    </row>
    <row r="2" spans="1:6" s="93" customFormat="1" ht="15.6">
      <c r="A2" s="94" t="str">
        <f>'313'!A2</f>
        <v>2012 CONSOLIDATED OPERATING AND CAPITAL BUDGET</v>
      </c>
      <c r="B2" s="91"/>
      <c r="C2" s="92"/>
      <c r="D2" s="91"/>
      <c r="E2" s="92"/>
      <c r="F2" s="91"/>
    </row>
    <row r="3" spans="1:6" s="93" customFormat="1" ht="13.2">
      <c r="A3" s="95" t="str">
        <f>'313'!A3</f>
        <v>February 8, 2013</v>
      </c>
      <c r="B3" s="91"/>
      <c r="C3" s="92"/>
      <c r="D3" s="91"/>
      <c r="E3" s="92"/>
      <c r="F3" s="91"/>
    </row>
    <row r="4" spans="1:6" s="93" customFormat="1" ht="13.2">
      <c r="A4" s="96" t="s">
        <v>17</v>
      </c>
      <c r="B4" s="91"/>
      <c r="C4" s="92"/>
      <c r="D4" s="91"/>
      <c r="E4" s="92"/>
      <c r="F4" s="91"/>
    </row>
    <row r="5" spans="1:6" s="100" customFormat="1" ht="18">
      <c r="A5" s="97" t="str">
        <f>'310'!A5</f>
        <v>WESTBANK HURRICANE PROTECTION LEVEE</v>
      </c>
      <c r="B5" s="98"/>
      <c r="C5" s="99"/>
      <c r="D5" s="98"/>
      <c r="E5" s="99"/>
      <c r="F5" s="98"/>
    </row>
    <row r="6" spans="1:6" s="100" customFormat="1" ht="18">
      <c r="A6" s="97" t="str">
        <f>'310'!A6</f>
        <v>(Fund 310)</v>
      </c>
      <c r="B6" s="98"/>
      <c r="C6" s="99"/>
      <c r="D6" s="98"/>
      <c r="E6" s="99"/>
      <c r="F6" s="98"/>
    </row>
    <row r="7" spans="1:6" ht="15.6">
      <c r="A7" s="51"/>
      <c r="B7" s="52"/>
      <c r="C7" s="52"/>
      <c r="D7" s="52"/>
      <c r="E7" s="52"/>
    </row>
    <row r="8" spans="1:6" ht="13.2">
      <c r="A8" s="54"/>
      <c r="B8" s="54"/>
      <c r="C8" s="54"/>
      <c r="D8" s="54"/>
      <c r="E8" s="54"/>
    </row>
    <row r="9" spans="1:6" ht="13.8">
      <c r="A9" s="55" t="s">
        <v>32</v>
      </c>
      <c r="B9" s="56" t="s">
        <v>33</v>
      </c>
      <c r="C9" s="56"/>
      <c r="D9" s="57" t="s">
        <v>34</v>
      </c>
      <c r="E9" s="56" t="s">
        <v>35</v>
      </c>
    </row>
    <row r="10" spans="1:6" ht="15.6">
      <c r="A10" s="58"/>
      <c r="B10" s="58"/>
      <c r="C10" s="58"/>
      <c r="D10" s="58"/>
      <c r="E10" s="58"/>
    </row>
    <row r="11" spans="1:6" ht="13.8">
      <c r="A11" s="59" t="s">
        <v>196</v>
      </c>
      <c r="B11" s="60">
        <f>21970810+525000</f>
        <v>22495810</v>
      </c>
      <c r="C11" s="61"/>
      <c r="D11" s="59" t="s">
        <v>197</v>
      </c>
      <c r="E11" s="60"/>
    </row>
    <row r="12" spans="1:6" ht="13.8">
      <c r="A12" s="59"/>
      <c r="B12" s="60"/>
      <c r="C12" s="61"/>
      <c r="D12" s="59"/>
      <c r="E12" s="62"/>
    </row>
    <row r="13" spans="1:6" ht="13.8">
      <c r="A13" s="59"/>
      <c r="B13" s="60"/>
      <c r="C13" s="61"/>
      <c r="D13" s="59"/>
      <c r="E13" s="62"/>
    </row>
    <row r="14" spans="1:6" ht="13.8">
      <c r="A14" s="59" t="s">
        <v>39</v>
      </c>
      <c r="B14" s="60">
        <v>709258</v>
      </c>
      <c r="C14" s="61"/>
      <c r="D14" s="59" t="s">
        <v>197</v>
      </c>
      <c r="E14" s="67"/>
    </row>
    <row r="15" spans="1:6" ht="13.8">
      <c r="A15" s="59"/>
      <c r="B15" s="60"/>
      <c r="C15" s="61"/>
      <c r="D15" s="59"/>
      <c r="E15" s="62"/>
    </row>
    <row r="16" spans="1:6" ht="13.8">
      <c r="A16" s="59"/>
      <c r="B16" s="60"/>
      <c r="C16" s="61"/>
      <c r="D16" s="59"/>
      <c r="E16" s="62"/>
    </row>
    <row r="17" spans="1:5" ht="13.8">
      <c r="A17" s="59"/>
      <c r="B17" s="60"/>
      <c r="C17" s="61"/>
      <c r="D17" s="63"/>
      <c r="E17" s="61"/>
    </row>
    <row r="18" spans="1:5">
      <c r="A18" s="102"/>
      <c r="B18" s="102"/>
      <c r="C18" s="102"/>
      <c r="D18" s="102"/>
      <c r="E18" s="102"/>
    </row>
    <row r="20" spans="1:5" ht="13.2" thickBot="1"/>
    <row r="21" spans="1:5" ht="14.4" thickBot="1">
      <c r="A21" s="65" t="s">
        <v>36</v>
      </c>
      <c r="B21" s="173">
        <f>SUM(B11:B17)</f>
        <v>23205068</v>
      </c>
      <c r="C21" s="174"/>
      <c r="D21" s="66"/>
      <c r="E21" s="66"/>
    </row>
  </sheetData>
  <mergeCells count="1">
    <mergeCell ref="B21:C21"/>
  </mergeCells>
  <printOptions horizontalCentered="1"/>
  <pageMargins left="0.5" right="0.5" top="0.5" bottom="0.5" header="0.5" footer="0.25"/>
  <pageSetup scale="85" orientation="portrait" r:id="rId1"/>
  <headerFooter alignWithMargins="0">
    <oddFooter>&amp;R&amp;"Times New Roman,Regular"&amp;8Prepared: 02/08/2013
Finance Dept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FF00"/>
  </sheetPr>
  <dimension ref="A1:F38"/>
  <sheetViews>
    <sheetView view="pageLayout" zoomScaleNormal="100" zoomScaleSheetLayoutView="90" workbookViewId="0">
      <selection activeCell="D58" sqref="D58"/>
    </sheetView>
  </sheetViews>
  <sheetFormatPr defaultColWidth="9.109375" defaultRowHeight="13.2"/>
  <cols>
    <col min="1" max="1" width="44.5546875" style="69" customWidth="1"/>
    <col min="2" max="2" width="15.6640625" style="11" customWidth="1"/>
    <col min="3" max="3" width="1.6640625" style="12" customWidth="1"/>
    <col min="4" max="4" width="15.6640625" style="11" customWidth="1"/>
    <col min="5" max="5" width="1.6640625" style="12" customWidth="1"/>
    <col min="6" max="6" width="15.6640625" style="11" customWidth="1"/>
    <col min="7" max="7" width="15.33203125" style="69" customWidth="1"/>
    <col min="8" max="16384" width="9.109375" style="69"/>
  </cols>
  <sheetData>
    <row r="1" spans="1:6" ht="17.399999999999999">
      <c r="A1" s="68" t="str">
        <f>[10]Cons!A1</f>
        <v>ST. CHARLES PARISH</v>
      </c>
      <c r="B1" s="4"/>
      <c r="C1" s="5"/>
      <c r="D1" s="4"/>
      <c r="E1" s="5"/>
      <c r="F1" s="4"/>
    </row>
    <row r="2" spans="1:6" ht="15.6">
      <c r="A2" s="70" t="str">
        <f>Cons!A2</f>
        <v>2012 CONSOLIDATED OPERATING AND CAPITAL BUDGET</v>
      </c>
      <c r="B2" s="4"/>
      <c r="C2" s="5"/>
      <c r="D2" s="4"/>
      <c r="E2" s="5"/>
      <c r="F2" s="4"/>
    </row>
    <row r="3" spans="1:6">
      <c r="A3" s="71" t="str">
        <f>Cons!A3</f>
        <v>February 8, 2013</v>
      </c>
      <c r="B3" s="4"/>
      <c r="C3" s="5"/>
      <c r="D3" s="4"/>
      <c r="E3" s="5"/>
      <c r="F3" s="4"/>
    </row>
    <row r="4" spans="1:6">
      <c r="A4" s="72" t="s">
        <v>17</v>
      </c>
      <c r="B4" s="4"/>
      <c r="C4" s="5"/>
      <c r="D4" s="4"/>
      <c r="E4" s="5"/>
      <c r="F4" s="4"/>
    </row>
    <row r="5" spans="1:6" s="74" customFormat="1" ht="18">
      <c r="A5" s="73" t="s">
        <v>50</v>
      </c>
      <c r="B5" s="8"/>
      <c r="C5" s="9"/>
      <c r="D5" s="8"/>
      <c r="E5" s="9"/>
      <c r="F5" s="8"/>
    </row>
    <row r="6" spans="1:6" s="74" customFormat="1" ht="18">
      <c r="A6" s="73" t="s">
        <v>51</v>
      </c>
      <c r="B6" s="8"/>
      <c r="C6" s="9"/>
      <c r="D6" s="8"/>
      <c r="E6" s="9"/>
      <c r="F6" s="8"/>
    </row>
    <row r="7" spans="1:6">
      <c r="A7" s="72"/>
      <c r="B7" s="4"/>
      <c r="C7" s="5"/>
      <c r="D7" s="4"/>
      <c r="E7" s="5"/>
      <c r="F7" s="4"/>
    </row>
    <row r="8" spans="1:6" s="75" customFormat="1" ht="15.6">
      <c r="A8" s="86"/>
      <c r="B8" s="24" t="s">
        <v>3</v>
      </c>
      <c r="C8" s="25"/>
      <c r="D8" s="24"/>
      <c r="E8" s="25"/>
      <c r="F8" s="24" t="s">
        <v>19</v>
      </c>
    </row>
    <row r="9" spans="1:6" s="75" customFormat="1" ht="15.6">
      <c r="A9" s="86"/>
      <c r="B9" s="24" t="s">
        <v>20</v>
      </c>
      <c r="C9" s="25"/>
      <c r="D9" s="24" t="s">
        <v>21</v>
      </c>
      <c r="E9" s="25"/>
      <c r="F9" s="24" t="s">
        <v>20</v>
      </c>
    </row>
    <row r="10" spans="1:6" s="75" customFormat="1" ht="15.6">
      <c r="A10" s="86"/>
      <c r="B10" s="26" t="s">
        <v>22</v>
      </c>
      <c r="C10" s="25"/>
      <c r="D10" s="26" t="s">
        <v>22</v>
      </c>
      <c r="E10" s="25"/>
      <c r="F10" s="26" t="s">
        <v>22</v>
      </c>
    </row>
    <row r="11" spans="1:6" s="75" customFormat="1" ht="15.6">
      <c r="A11" s="88" t="s">
        <v>23</v>
      </c>
      <c r="B11" s="28">
        <v>0</v>
      </c>
      <c r="C11" s="29"/>
      <c r="D11" s="28">
        <v>0</v>
      </c>
      <c r="E11" s="29"/>
      <c r="F11" s="28">
        <v>0</v>
      </c>
    </row>
    <row r="12" spans="1:6" s="75" customFormat="1" ht="15.6">
      <c r="A12" s="86"/>
      <c r="B12" s="31"/>
      <c r="C12" s="31"/>
      <c r="D12" s="31"/>
      <c r="E12" s="31"/>
      <c r="F12" s="31"/>
    </row>
    <row r="13" spans="1:6" s="75" customFormat="1" ht="15.6">
      <c r="A13" s="86" t="s">
        <v>45</v>
      </c>
      <c r="B13" s="31"/>
      <c r="C13" s="31"/>
      <c r="D13" s="31"/>
      <c r="E13" s="31"/>
      <c r="F13" s="31"/>
    </row>
    <row r="14" spans="1:6" s="75" customFormat="1" ht="15.6" hidden="1">
      <c r="A14" s="86" t="s">
        <v>52</v>
      </c>
      <c r="B14" s="31">
        <v>0</v>
      </c>
      <c r="C14" s="31"/>
      <c r="D14" s="31">
        <v>0</v>
      </c>
      <c r="E14" s="31"/>
      <c r="F14" s="31">
        <f>B14+D14</f>
        <v>0</v>
      </c>
    </row>
    <row r="15" spans="1:6" s="75" customFormat="1" ht="15.6">
      <c r="A15" s="86" t="s">
        <v>53</v>
      </c>
      <c r="B15" s="31">
        <v>0</v>
      </c>
      <c r="C15" s="31"/>
      <c r="D15" s="31">
        <v>800000</v>
      </c>
      <c r="E15" s="31"/>
      <c r="F15" s="31">
        <f>B15+D15</f>
        <v>800000</v>
      </c>
    </row>
    <row r="16" spans="1:6" s="75" customFormat="1" ht="15.6" hidden="1">
      <c r="A16" s="86" t="s">
        <v>54</v>
      </c>
      <c r="B16" s="31">
        <v>0</v>
      </c>
      <c r="C16" s="31"/>
      <c r="D16" s="31">
        <v>0</v>
      </c>
      <c r="E16" s="31"/>
      <c r="F16" s="31">
        <f>B16+D16</f>
        <v>0</v>
      </c>
    </row>
    <row r="17" spans="1:6" s="75" customFormat="1" ht="15.6">
      <c r="A17" s="86" t="s">
        <v>55</v>
      </c>
      <c r="B17" s="32">
        <v>0</v>
      </c>
      <c r="C17" s="31"/>
      <c r="D17" s="32">
        <v>2364782</v>
      </c>
      <c r="E17" s="31"/>
      <c r="F17" s="32">
        <f>B17+D17</f>
        <v>2364782</v>
      </c>
    </row>
    <row r="18" spans="1:6" s="75" customFormat="1" ht="15.6">
      <c r="A18" s="86" t="s">
        <v>46</v>
      </c>
      <c r="B18" s="31">
        <f>SUM(B14:B17)</f>
        <v>0</v>
      </c>
      <c r="C18" s="31"/>
      <c r="D18" s="31">
        <f>SUM(D14:D17)</f>
        <v>3164782</v>
      </c>
      <c r="E18" s="31"/>
      <c r="F18" s="31">
        <f>SUM(F14:F17)</f>
        <v>3164782</v>
      </c>
    </row>
    <row r="19" spans="1:6" s="75" customFormat="1" ht="15.6">
      <c r="A19" s="86"/>
      <c r="B19" s="31"/>
      <c r="C19" s="31"/>
      <c r="D19" s="31"/>
      <c r="E19" s="31"/>
      <c r="F19" s="31"/>
    </row>
    <row r="20" spans="1:6" s="75" customFormat="1" ht="16.2" thickBot="1">
      <c r="A20" s="88" t="s">
        <v>5</v>
      </c>
      <c r="B20" s="33">
        <f>B11+B18</f>
        <v>0</v>
      </c>
      <c r="C20" s="29"/>
      <c r="D20" s="33">
        <f>D11+D18</f>
        <v>3164782</v>
      </c>
      <c r="E20" s="29"/>
      <c r="F20" s="33">
        <f>F11+F18</f>
        <v>3164782</v>
      </c>
    </row>
    <row r="21" spans="1:6" s="75" customFormat="1" ht="15.6">
      <c r="A21" s="86"/>
      <c r="B21" s="31"/>
      <c r="C21" s="31"/>
      <c r="D21" s="31"/>
      <c r="E21" s="31"/>
      <c r="F21" s="31"/>
    </row>
    <row r="22" spans="1:6" s="75" customFormat="1" ht="15.6">
      <c r="A22" s="86"/>
      <c r="B22" s="31"/>
      <c r="C22" s="31"/>
      <c r="D22" s="31"/>
      <c r="E22" s="31"/>
      <c r="F22" s="31"/>
    </row>
    <row r="23" spans="1:6" s="75" customFormat="1" ht="15.6">
      <c r="A23" s="86" t="s">
        <v>6</v>
      </c>
      <c r="B23" s="31"/>
      <c r="C23" s="31"/>
      <c r="D23" s="31"/>
      <c r="E23" s="31"/>
      <c r="F23" s="31"/>
    </row>
    <row r="24" spans="1:6" s="75" customFormat="1" ht="15.75" customHeight="1">
      <c r="A24" s="86"/>
      <c r="B24" s="36"/>
      <c r="C24" s="36"/>
      <c r="D24" s="36"/>
      <c r="E24" s="36"/>
      <c r="F24" s="36"/>
    </row>
    <row r="25" spans="1:6" s="75" customFormat="1" ht="15.6">
      <c r="A25" s="86" t="s">
        <v>11</v>
      </c>
      <c r="B25" s="30"/>
      <c r="C25" s="31"/>
      <c r="D25" s="30"/>
      <c r="E25" s="31"/>
      <c r="F25" s="30"/>
    </row>
    <row r="26" spans="1:6" s="75" customFormat="1" ht="15.6">
      <c r="A26" s="86" t="s">
        <v>56</v>
      </c>
      <c r="B26" s="30">
        <v>0</v>
      </c>
      <c r="C26" s="31"/>
      <c r="D26" s="30">
        <v>2330164</v>
      </c>
      <c r="E26" s="31"/>
      <c r="F26" s="31">
        <f t="shared" ref="F26:F31" si="0">+B26+D26</f>
        <v>2330164</v>
      </c>
    </row>
    <row r="27" spans="1:6" s="75" customFormat="1" ht="15.6">
      <c r="A27" s="86" t="s">
        <v>57</v>
      </c>
      <c r="B27" s="30">
        <v>0</v>
      </c>
      <c r="C27" s="31"/>
      <c r="D27" s="30">
        <v>9469</v>
      </c>
      <c r="E27" s="31"/>
      <c r="F27" s="31">
        <f t="shared" si="0"/>
        <v>9469</v>
      </c>
    </row>
    <row r="28" spans="1:6" s="75" customFormat="1" ht="15.6">
      <c r="A28" s="86" t="s">
        <v>58</v>
      </c>
      <c r="B28" s="30">
        <v>0</v>
      </c>
      <c r="C28" s="31"/>
      <c r="D28" s="30">
        <v>25149</v>
      </c>
      <c r="E28" s="31"/>
      <c r="F28" s="31">
        <f t="shared" si="0"/>
        <v>25149</v>
      </c>
    </row>
    <row r="29" spans="1:6" s="75" customFormat="1" ht="15.6" hidden="1">
      <c r="A29" s="86" t="s">
        <v>59</v>
      </c>
      <c r="B29" s="30">
        <v>0</v>
      </c>
      <c r="C29" s="31"/>
      <c r="D29" s="30">
        <v>0</v>
      </c>
      <c r="E29" s="31"/>
      <c r="F29" s="31">
        <f t="shared" si="0"/>
        <v>0</v>
      </c>
    </row>
    <row r="30" spans="1:6" s="75" customFormat="1" ht="15.6">
      <c r="A30" s="86" t="s">
        <v>60</v>
      </c>
      <c r="B30" s="30">
        <v>0</v>
      </c>
      <c r="C30" s="31"/>
      <c r="D30" s="30">
        <v>800000</v>
      </c>
      <c r="E30" s="31"/>
      <c r="F30" s="31">
        <f t="shared" si="0"/>
        <v>800000</v>
      </c>
    </row>
    <row r="31" spans="1:6" s="75" customFormat="1" ht="15.6" hidden="1">
      <c r="A31" s="86" t="s">
        <v>61</v>
      </c>
      <c r="B31" s="30">
        <v>0</v>
      </c>
      <c r="C31" s="31"/>
      <c r="D31" s="30">
        <v>0</v>
      </c>
      <c r="E31" s="31"/>
      <c r="F31" s="31">
        <f t="shared" si="0"/>
        <v>0</v>
      </c>
    </row>
    <row r="32" spans="1:6" s="75" customFormat="1" ht="15.6">
      <c r="A32" s="86" t="s">
        <v>29</v>
      </c>
      <c r="B32" s="35">
        <f>SUM(B26:B31)</f>
        <v>0</v>
      </c>
      <c r="C32" s="31"/>
      <c r="D32" s="35">
        <f>SUM(D26:D31)</f>
        <v>3164782</v>
      </c>
      <c r="E32" s="31"/>
      <c r="F32" s="35">
        <f>SUM(F26:F31)</f>
        <v>3164782</v>
      </c>
    </row>
    <row r="33" spans="1:6" s="75" customFormat="1" ht="15.75" customHeight="1">
      <c r="A33" s="86"/>
      <c r="B33" s="36"/>
      <c r="C33" s="36"/>
      <c r="D33" s="36"/>
      <c r="E33" s="36"/>
      <c r="F33" s="36"/>
    </row>
    <row r="34" spans="1:6" s="79" customFormat="1" ht="16.2" thickBot="1">
      <c r="A34" s="88" t="s">
        <v>14</v>
      </c>
      <c r="B34" s="37">
        <f>B32</f>
        <v>0</v>
      </c>
      <c r="C34" s="38"/>
      <c r="D34" s="37">
        <f>D32</f>
        <v>3164782</v>
      </c>
      <c r="E34" s="38"/>
      <c r="F34" s="37">
        <f>F32</f>
        <v>3164782</v>
      </c>
    </row>
    <row r="35" spans="1:6" s="75" customFormat="1" ht="15.75" customHeight="1">
      <c r="B35" s="20"/>
      <c r="C35" s="20"/>
      <c r="D35" s="20"/>
      <c r="E35" s="20"/>
      <c r="F35" s="20"/>
    </row>
    <row r="36" spans="1:6" s="75" customFormat="1" ht="15.6">
      <c r="A36" s="79" t="s">
        <v>15</v>
      </c>
      <c r="B36" s="15"/>
      <c r="C36" s="16"/>
      <c r="D36" s="15"/>
      <c r="E36" s="16"/>
      <c r="F36" s="15"/>
    </row>
    <row r="37" spans="1:6" s="75" customFormat="1" ht="16.2" thickBot="1">
      <c r="A37" s="79" t="s">
        <v>16</v>
      </c>
      <c r="B37" s="84">
        <f>B20-B34</f>
        <v>0</v>
      </c>
      <c r="C37" s="16"/>
      <c r="D37" s="84">
        <f>D20-D34</f>
        <v>0</v>
      </c>
      <c r="E37" s="16"/>
      <c r="F37" s="84">
        <f>F20-F34</f>
        <v>0</v>
      </c>
    </row>
    <row r="38" spans="1:6" s="75" customFormat="1" ht="16.2" thickTop="1">
      <c r="B38" s="15"/>
      <c r="C38" s="16"/>
      <c r="D38" s="15"/>
      <c r="E38" s="16"/>
      <c r="F38" s="15"/>
    </row>
  </sheetData>
  <printOptions horizontalCentered="1"/>
  <pageMargins left="0.5" right="0.5" top="0.5" bottom="0.82" header="0.3" footer="0.3"/>
  <pageSetup scale="82" orientation="portrait" r:id="rId1"/>
  <headerFooter alignWithMargins="0">
    <oddFooter>&amp;R&amp;"Times New Roman,Regular"&amp;8Prepared: 02/08/2013
Finance Dept.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FF00"/>
  </sheetPr>
  <dimension ref="A1:F33"/>
  <sheetViews>
    <sheetView view="pageLayout" zoomScaleNormal="100" workbookViewId="0">
      <selection activeCell="D65" sqref="D65:D67"/>
    </sheetView>
  </sheetViews>
  <sheetFormatPr defaultColWidth="9.109375" defaultRowHeight="12.6"/>
  <cols>
    <col min="1" max="1" width="32.109375" style="101" customWidth="1"/>
    <col min="2" max="2" width="15.33203125" style="101" customWidth="1"/>
    <col min="3" max="3" width="1.109375" style="101" customWidth="1"/>
    <col min="4" max="4" width="49.33203125" style="101" customWidth="1"/>
    <col min="5" max="5" width="13.88671875" style="101" customWidth="1"/>
    <col min="6" max="16384" width="9.109375" style="101"/>
  </cols>
  <sheetData>
    <row r="1" spans="1:6" s="93" customFormat="1" ht="17.399999999999999">
      <c r="A1" s="90" t="str">
        <f>[8]Cons!A1</f>
        <v>ST. CHARLES PARISH</v>
      </c>
      <c r="B1" s="91"/>
      <c r="C1" s="92"/>
      <c r="D1" s="91"/>
      <c r="E1" s="92"/>
      <c r="F1" s="91"/>
    </row>
    <row r="2" spans="1:6" s="93" customFormat="1" ht="15.6">
      <c r="A2" s="94" t="str">
        <f>'313'!A2</f>
        <v>2012 CONSOLIDATED OPERATING AND CAPITAL BUDGET</v>
      </c>
      <c r="B2" s="91"/>
      <c r="C2" s="92"/>
      <c r="D2" s="91"/>
      <c r="E2" s="92"/>
      <c r="F2" s="91"/>
    </row>
    <row r="3" spans="1:6" s="93" customFormat="1" ht="13.2">
      <c r="A3" s="95" t="str">
        <f>'313'!A3</f>
        <v>February 8, 2013</v>
      </c>
      <c r="B3" s="91"/>
      <c r="C3" s="92"/>
      <c r="D3" s="91"/>
      <c r="E3" s="92"/>
      <c r="F3" s="91"/>
    </row>
    <row r="4" spans="1:6" s="93" customFormat="1" ht="13.2">
      <c r="A4" s="96" t="s">
        <v>17</v>
      </c>
      <c r="B4" s="91"/>
      <c r="C4" s="92"/>
      <c r="D4" s="91"/>
      <c r="E4" s="92"/>
      <c r="F4" s="91"/>
    </row>
    <row r="5" spans="1:6" s="100" customFormat="1" ht="18">
      <c r="A5" s="97" t="str">
        <f>'313'!A5</f>
        <v>LCDBG PUBLIC FACILITIES CONSTRUCTION</v>
      </c>
      <c r="B5" s="98"/>
      <c r="C5" s="99"/>
      <c r="D5" s="98"/>
      <c r="E5" s="99"/>
      <c r="F5" s="98"/>
    </row>
    <row r="6" spans="1:6" s="100" customFormat="1" ht="18">
      <c r="A6" s="97" t="s">
        <v>51</v>
      </c>
      <c r="B6" s="98"/>
      <c r="C6" s="99"/>
      <c r="D6" s="98"/>
      <c r="E6" s="99"/>
      <c r="F6" s="98"/>
    </row>
    <row r="7" spans="1:6" ht="15.6">
      <c r="A7" s="51"/>
      <c r="B7" s="52"/>
      <c r="C7" s="52"/>
      <c r="D7" s="52"/>
      <c r="E7" s="52"/>
    </row>
    <row r="8" spans="1:6" ht="13.2">
      <c r="A8" s="54"/>
      <c r="B8" s="54"/>
      <c r="C8" s="54"/>
      <c r="D8" s="54"/>
      <c r="E8" s="54"/>
    </row>
    <row r="9" spans="1:6" ht="13.8">
      <c r="A9" s="55" t="s">
        <v>32</v>
      </c>
      <c r="B9" s="56" t="s">
        <v>33</v>
      </c>
      <c r="C9" s="56"/>
      <c r="D9" s="57" t="s">
        <v>34</v>
      </c>
      <c r="E9" s="56" t="s">
        <v>35</v>
      </c>
    </row>
    <row r="10" spans="1:6" ht="15.6">
      <c r="A10" s="58"/>
      <c r="B10" s="58"/>
      <c r="C10" s="58"/>
      <c r="D10" s="58"/>
      <c r="E10" s="58"/>
    </row>
    <row r="11" spans="1:6" ht="13.8">
      <c r="A11" s="59" t="s">
        <v>62</v>
      </c>
      <c r="B11" s="60">
        <v>2330164</v>
      </c>
      <c r="C11" s="61"/>
      <c r="D11" s="59" t="s">
        <v>63</v>
      </c>
      <c r="E11" s="60"/>
    </row>
    <row r="12" spans="1:6" ht="13.8">
      <c r="A12" s="59"/>
      <c r="B12" s="60"/>
      <c r="C12" s="61"/>
      <c r="D12" s="59"/>
      <c r="E12" s="62"/>
    </row>
    <row r="13" spans="1:6" ht="13.8">
      <c r="A13" s="59"/>
      <c r="B13" s="60"/>
      <c r="C13" s="61"/>
      <c r="D13" s="59"/>
      <c r="E13" s="62"/>
    </row>
    <row r="14" spans="1:6" ht="13.8">
      <c r="A14" s="59" t="s">
        <v>64</v>
      </c>
      <c r="B14" s="60">
        <v>9469</v>
      </c>
      <c r="C14" s="61"/>
      <c r="D14" s="63" t="s">
        <v>63</v>
      </c>
      <c r="E14" s="60"/>
    </row>
    <row r="15" spans="1:6" ht="13.8">
      <c r="A15" s="59"/>
      <c r="B15" s="60"/>
      <c r="C15" s="61"/>
      <c r="D15" s="63"/>
      <c r="E15" s="62"/>
    </row>
    <row r="16" spans="1:6" ht="13.8">
      <c r="A16" s="59"/>
      <c r="B16" s="60"/>
      <c r="C16" s="61"/>
      <c r="D16" s="63"/>
      <c r="E16" s="61"/>
    </row>
    <row r="17" spans="1:5" ht="13.8">
      <c r="A17" s="59" t="s">
        <v>65</v>
      </c>
      <c r="B17" s="60">
        <v>25149</v>
      </c>
      <c r="C17" s="61"/>
      <c r="D17" s="59" t="s">
        <v>66</v>
      </c>
      <c r="E17" s="60"/>
    </row>
    <row r="18" spans="1:5" ht="13.8" hidden="1">
      <c r="A18" s="59"/>
      <c r="B18" s="60"/>
      <c r="C18" s="61"/>
      <c r="D18" s="59"/>
      <c r="E18" s="67"/>
    </row>
    <row r="19" spans="1:5" ht="13.8" hidden="1">
      <c r="A19" s="59"/>
      <c r="B19" s="60"/>
      <c r="C19" s="61"/>
      <c r="D19" s="59"/>
      <c r="E19" s="67"/>
    </row>
    <row r="20" spans="1:5" ht="13.8" hidden="1">
      <c r="A20" s="59" t="s">
        <v>67</v>
      </c>
      <c r="B20" s="60">
        <v>0</v>
      </c>
      <c r="C20" s="61"/>
      <c r="D20" s="59" t="s">
        <v>68</v>
      </c>
      <c r="E20" s="67"/>
    </row>
    <row r="21" spans="1:5" ht="13.8">
      <c r="A21" s="59"/>
      <c r="B21" s="60"/>
      <c r="C21" s="61"/>
      <c r="D21" s="59"/>
      <c r="E21" s="67"/>
    </row>
    <row r="22" spans="1:5" ht="13.8">
      <c r="A22" s="59"/>
      <c r="B22" s="60"/>
      <c r="C22" s="61"/>
      <c r="D22" s="59"/>
      <c r="E22" s="67"/>
    </row>
    <row r="23" spans="1:5" ht="13.8">
      <c r="A23" s="59" t="s">
        <v>69</v>
      </c>
      <c r="B23" s="60">
        <v>800000</v>
      </c>
      <c r="C23" s="61"/>
      <c r="D23" s="59" t="s">
        <v>214</v>
      </c>
      <c r="E23" s="67"/>
    </row>
    <row r="24" spans="1:5" ht="13.8" hidden="1">
      <c r="A24" s="59"/>
      <c r="B24" s="60"/>
      <c r="C24" s="61"/>
      <c r="D24" s="59"/>
      <c r="E24" s="67"/>
    </row>
    <row r="25" spans="1:5" ht="13.8" hidden="1">
      <c r="A25" s="59"/>
      <c r="B25" s="60"/>
      <c r="C25" s="61"/>
      <c r="D25" s="59"/>
      <c r="E25" s="67"/>
    </row>
    <row r="26" spans="1:5" ht="13.8" hidden="1">
      <c r="A26" s="59" t="s">
        <v>70</v>
      </c>
      <c r="B26" s="60"/>
      <c r="C26" s="61"/>
      <c r="D26" s="59" t="s">
        <v>145</v>
      </c>
      <c r="E26" s="67"/>
    </row>
    <row r="27" spans="1:5" ht="13.8">
      <c r="A27" s="59"/>
      <c r="B27" s="60"/>
      <c r="C27" s="61"/>
      <c r="D27" s="59"/>
      <c r="E27" s="62"/>
    </row>
    <row r="28" spans="1:5" ht="13.8">
      <c r="A28" s="59"/>
      <c r="B28" s="60"/>
      <c r="C28" s="61"/>
      <c r="D28" s="59"/>
      <c r="E28" s="62"/>
    </row>
    <row r="29" spans="1:5" ht="13.8">
      <c r="A29" s="59"/>
      <c r="B29" s="60"/>
      <c r="C29" s="61"/>
      <c r="D29" s="63"/>
      <c r="E29" s="61"/>
    </row>
    <row r="30" spans="1:5">
      <c r="A30" s="102"/>
      <c r="B30" s="102"/>
      <c r="C30" s="102"/>
      <c r="D30" s="102"/>
      <c r="E30" s="102"/>
    </row>
    <row r="32" spans="1:5" ht="13.2" thickBot="1"/>
    <row r="33" spans="1:5" ht="14.4" thickBot="1">
      <c r="A33" s="65" t="s">
        <v>36</v>
      </c>
      <c r="B33" s="173">
        <f>SUM(B11:B29)</f>
        <v>3164782</v>
      </c>
      <c r="C33" s="174"/>
      <c r="D33" s="66"/>
      <c r="E33" s="66"/>
    </row>
  </sheetData>
  <mergeCells count="1">
    <mergeCell ref="B33:C33"/>
  </mergeCells>
  <printOptions horizontalCentered="1"/>
  <pageMargins left="0.5" right="0.5" top="0.5" bottom="0.5" header="0.5" footer="0.25"/>
  <pageSetup scale="85" orientation="portrait" r:id="rId1"/>
  <headerFooter alignWithMargins="0">
    <oddFooter>&amp;R&amp;"Times New Roman,Regular"&amp;8Prepared: 02/08/2013
Finance Dept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14</vt:i4>
      </vt:variant>
    </vt:vector>
  </HeadingPairs>
  <TitlesOfParts>
    <vt:vector size="37" baseType="lpstr">
      <vt:lpstr>Consolidated</vt:lpstr>
      <vt:lpstr>Cons</vt:lpstr>
      <vt:lpstr>General</vt:lpstr>
      <vt:lpstr>400206</vt:lpstr>
      <vt:lpstr>400610</vt:lpstr>
      <vt:lpstr>400611</vt:lpstr>
      <vt:lpstr>400611Cap</vt:lpstr>
      <vt:lpstr>400640</vt:lpstr>
      <vt:lpstr>400640Cap</vt:lpstr>
      <vt:lpstr>400670</vt:lpstr>
      <vt:lpstr>410711</vt:lpstr>
      <vt:lpstr>410711Cap</vt:lpstr>
      <vt:lpstr>480000</vt:lpstr>
      <vt:lpstr>SPECIAL</vt:lpstr>
      <vt:lpstr>105</vt:lpstr>
      <vt:lpstr>105Cap</vt:lpstr>
      <vt:lpstr>113</vt:lpstr>
      <vt:lpstr>113Cap</vt:lpstr>
      <vt:lpstr>CapPrjt</vt:lpstr>
      <vt:lpstr>310</vt:lpstr>
      <vt:lpstr>310Cap</vt:lpstr>
      <vt:lpstr>313</vt:lpstr>
      <vt:lpstr>313Cap</vt:lpstr>
      <vt:lpstr>'105'!Print_Area</vt:lpstr>
      <vt:lpstr>'105Cap'!Print_Area</vt:lpstr>
      <vt:lpstr>'113'!Print_Area</vt:lpstr>
      <vt:lpstr>'113Cap'!Print_Area</vt:lpstr>
      <vt:lpstr>'310Cap'!Print_Area</vt:lpstr>
      <vt:lpstr>'313Cap'!Print_Area</vt:lpstr>
      <vt:lpstr>'400611Cap'!Print_Area</vt:lpstr>
      <vt:lpstr>'400640'!Print_Area</vt:lpstr>
      <vt:lpstr>'400640Cap'!Print_Area</vt:lpstr>
      <vt:lpstr>'400670'!Print_Area</vt:lpstr>
      <vt:lpstr>'410711'!Print_Area</vt:lpstr>
      <vt:lpstr>'410711Cap'!Print_Area</vt:lpstr>
      <vt:lpstr>'480000'!Print_Area</vt:lpstr>
      <vt:lpstr>SPECIAL!Print_Area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Gateway Customer</dc:creator>
  <cp:lastModifiedBy>Grant Dussom</cp:lastModifiedBy>
  <cp:lastPrinted>2013-02-14T17:33:03Z</cp:lastPrinted>
  <dcterms:created xsi:type="dcterms:W3CDTF">1998-01-15T20:55:19Z</dcterms:created>
  <dcterms:modified xsi:type="dcterms:W3CDTF">2013-02-15T18:02:54Z</dcterms:modified>
</cp:coreProperties>
</file>